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D:\Info PC Contraloria\DAF\OFRB 2021 DAF\2022\PRESUPUESTO\EJECUCIÓN PRESUPUESTAL 2022\ejecuciones por mes\"/>
    </mc:Choice>
  </mc:AlternateContent>
  <xr:revisionPtr revIDLastSave="0" documentId="13_ncr:1_{5DF8DCEB-8E07-4901-BA17-8530D4DD7501}" xr6:coauthVersionLast="43" xr6:coauthVersionMax="43" xr10:uidLastSave="{00000000-0000-0000-0000-000000000000}"/>
  <bookViews>
    <workbookView xWindow="-120" yWindow="-120" windowWidth="29040" windowHeight="15840" xr2:uid="{6A747DCB-1594-4B34-B8D8-B27EE9945A18}"/>
  </bookViews>
  <sheets>
    <sheet name="DICIEMBRE 2022"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22" i="1" l="1"/>
  <c r="E122" i="1"/>
  <c r="D122" i="1"/>
  <c r="P120" i="1"/>
  <c r="O120" i="1"/>
  <c r="S120" i="1" s="1"/>
  <c r="S117" i="1" s="1"/>
  <c r="S122" i="1" s="1"/>
  <c r="N120" i="1"/>
  <c r="N119" i="1"/>
  <c r="N118" i="1"/>
  <c r="O117" i="1"/>
  <c r="R117" i="1" s="1"/>
  <c r="L117" i="1"/>
  <c r="N117" i="1" s="1"/>
  <c r="M117" i="1" s="1"/>
  <c r="I117" i="1"/>
  <c r="P117" i="1" s="1"/>
  <c r="Q117" i="1" s="1"/>
  <c r="G117" i="1"/>
  <c r="P116" i="1"/>
  <c r="O116" i="1"/>
  <c r="S116" i="1" s="1"/>
  <c r="S114" i="1" s="1"/>
  <c r="N116" i="1"/>
  <c r="N114" i="1"/>
  <c r="L114" i="1"/>
  <c r="O114" i="1" s="1"/>
  <c r="R114" i="1" s="1"/>
  <c r="H114" i="1"/>
  <c r="G114" i="1"/>
  <c r="F114" i="1"/>
  <c r="I114" i="1" s="1"/>
  <c r="O109" i="1"/>
  <c r="R109" i="1" s="1"/>
  <c r="L109" i="1"/>
  <c r="N109" i="1" s="1"/>
  <c r="M109" i="1" s="1"/>
  <c r="I109" i="1"/>
  <c r="P109" i="1" s="1"/>
  <c r="H109" i="1"/>
  <c r="G109" i="1"/>
  <c r="P106" i="1"/>
  <c r="N106" i="1"/>
  <c r="L106" i="1"/>
  <c r="O106" i="1" s="1"/>
  <c r="R106" i="1" s="1"/>
  <c r="H106" i="1"/>
  <c r="G106" i="1"/>
  <c r="I106" i="1" s="1"/>
  <c r="P102" i="1"/>
  <c r="Q102" i="1" s="1"/>
  <c r="O102" i="1"/>
  <c r="R102" i="1" s="1"/>
  <c r="L102" i="1"/>
  <c r="N102" i="1" s="1"/>
  <c r="M102" i="1" s="1"/>
  <c r="I102" i="1"/>
  <c r="H102" i="1"/>
  <c r="G102" i="1"/>
  <c r="P100" i="1"/>
  <c r="N100" i="1"/>
  <c r="L100" i="1"/>
  <c r="O100" i="1" s="1"/>
  <c r="H100" i="1"/>
  <c r="F100" i="1"/>
  <c r="F122" i="1" s="1"/>
  <c r="O98" i="1"/>
  <c r="R98" i="1" s="1"/>
  <c r="L98" i="1"/>
  <c r="N98" i="1" s="1"/>
  <c r="I98" i="1"/>
  <c r="P93" i="1"/>
  <c r="Q93" i="1" s="1"/>
  <c r="O93" i="1"/>
  <c r="R93" i="1" s="1"/>
  <c r="L93" i="1"/>
  <c r="N93" i="1" s="1"/>
  <c r="M93" i="1" s="1"/>
  <c r="I93" i="1"/>
  <c r="G93" i="1"/>
  <c r="L91" i="1"/>
  <c r="L90" i="1"/>
  <c r="L82" i="1"/>
  <c r="L81" i="1"/>
  <c r="P75" i="1"/>
  <c r="Q75" i="1" s="1"/>
  <c r="L75" i="1"/>
  <c r="O75" i="1" s="1"/>
  <c r="R75" i="1" s="1"/>
  <c r="I75" i="1"/>
  <c r="G75" i="1"/>
  <c r="L72" i="1"/>
  <c r="O72" i="1" s="1"/>
  <c r="R72" i="1" s="1"/>
  <c r="I72" i="1"/>
  <c r="H72" i="1"/>
  <c r="G72" i="1"/>
  <c r="N68" i="1"/>
  <c r="L68" i="1"/>
  <c r="O68" i="1" s="1"/>
  <c r="R68" i="1" s="1"/>
  <c r="H68" i="1"/>
  <c r="G68" i="1"/>
  <c r="I68" i="1" s="1"/>
  <c r="L67" i="1"/>
  <c r="L64" i="1"/>
  <c r="N62" i="1"/>
  <c r="L62" i="1"/>
  <c r="O62" i="1" s="1"/>
  <c r="R62" i="1" s="1"/>
  <c r="H62" i="1"/>
  <c r="G62" i="1"/>
  <c r="I62" i="1" s="1"/>
  <c r="R59" i="1"/>
  <c r="H59" i="1"/>
  <c r="I59" i="1" s="1"/>
  <c r="P59" i="1" s="1"/>
  <c r="G59" i="1"/>
  <c r="L54" i="1"/>
  <c r="N51" i="1"/>
  <c r="L51" i="1"/>
  <c r="O51" i="1" s="1"/>
  <c r="R51" i="1" s="1"/>
  <c r="H51" i="1"/>
  <c r="G51" i="1"/>
  <c r="I51" i="1" s="1"/>
  <c r="P51" i="1" s="1"/>
  <c r="Q51" i="1" s="1"/>
  <c r="L46" i="1"/>
  <c r="L45" i="1"/>
  <c r="L43" i="1"/>
  <c r="L38" i="1" s="1"/>
  <c r="O38" i="1" s="1"/>
  <c r="R38" i="1"/>
  <c r="H38" i="1"/>
  <c r="I38" i="1" s="1"/>
  <c r="G38" i="1"/>
  <c r="L34" i="1"/>
  <c r="I34" i="1"/>
  <c r="G34" i="1"/>
  <c r="Q30" i="1"/>
  <c r="N30" i="1"/>
  <c r="M30" i="1"/>
  <c r="L30" i="1"/>
  <c r="L122" i="1" s="1"/>
  <c r="H30" i="1"/>
  <c r="G30" i="1"/>
  <c r="I30" i="1" s="1"/>
  <c r="P30" i="1" s="1"/>
  <c r="O29" i="1"/>
  <c r="R29" i="1" s="1"/>
  <c r="N29" i="1"/>
  <c r="M29" i="1" s="1"/>
  <c r="I29" i="1"/>
  <c r="P29" i="1" s="1"/>
  <c r="Q29" i="1" s="1"/>
  <c r="R28" i="1"/>
  <c r="O28" i="1"/>
  <c r="N28" i="1"/>
  <c r="H28" i="1"/>
  <c r="I28" i="1" s="1"/>
  <c r="P28" i="1" s="1"/>
  <c r="Q28" i="1" s="1"/>
  <c r="R27" i="1"/>
  <c r="O27" i="1"/>
  <c r="N27" i="1"/>
  <c r="M27" i="1" s="1"/>
  <c r="I27" i="1"/>
  <c r="P27" i="1" s="1"/>
  <c r="Q27" i="1" s="1"/>
  <c r="R26" i="1"/>
  <c r="O26" i="1"/>
  <c r="N26" i="1"/>
  <c r="M26" i="1"/>
  <c r="I26" i="1"/>
  <c r="P26" i="1" s="1"/>
  <c r="Q26" i="1" s="1"/>
  <c r="H26" i="1"/>
  <c r="R25" i="1"/>
  <c r="O25" i="1"/>
  <c r="N25" i="1"/>
  <c r="M25" i="1"/>
  <c r="I25" i="1"/>
  <c r="P25" i="1" s="1"/>
  <c r="Q25" i="1" s="1"/>
  <c r="H25" i="1"/>
  <c r="R24" i="1"/>
  <c r="O24" i="1"/>
  <c r="N24" i="1"/>
  <c r="M24" i="1"/>
  <c r="I24" i="1"/>
  <c r="P24" i="1" s="1"/>
  <c r="Q24" i="1" s="1"/>
  <c r="H24" i="1"/>
  <c r="R23" i="1"/>
  <c r="O23" i="1"/>
  <c r="N23" i="1"/>
  <c r="M23" i="1"/>
  <c r="I23" i="1"/>
  <c r="P23" i="1" s="1"/>
  <c r="Q23" i="1" s="1"/>
  <c r="P22" i="1"/>
  <c r="Q22" i="1" s="1"/>
  <c r="O22" i="1"/>
  <c r="R22" i="1" s="1"/>
  <c r="N22" i="1"/>
  <c r="I22" i="1"/>
  <c r="M22" i="1" s="1"/>
  <c r="H22" i="1"/>
  <c r="O21" i="1"/>
  <c r="R21" i="1" s="1"/>
  <c r="N21" i="1"/>
  <c r="I21" i="1"/>
  <c r="M21" i="1" s="1"/>
  <c r="H21" i="1"/>
  <c r="P20" i="1"/>
  <c r="Q20" i="1" s="1"/>
  <c r="O20" i="1"/>
  <c r="R20" i="1" s="1"/>
  <c r="N20" i="1"/>
  <c r="I20" i="1"/>
  <c r="M20" i="1" s="1"/>
  <c r="O19" i="1"/>
  <c r="R19" i="1" s="1"/>
  <c r="N19" i="1"/>
  <c r="M19" i="1" s="1"/>
  <c r="I19" i="1"/>
  <c r="P19" i="1" s="1"/>
  <c r="Q19" i="1" s="1"/>
  <c r="R18" i="1"/>
  <c r="O18" i="1"/>
  <c r="N18" i="1"/>
  <c r="M18" i="1" s="1"/>
  <c r="I18" i="1"/>
  <c r="P18" i="1" s="1"/>
  <c r="Q18" i="1" s="1"/>
  <c r="R17" i="1"/>
  <c r="O17" i="1"/>
  <c r="N17" i="1"/>
  <c r="M17" i="1"/>
  <c r="I17" i="1"/>
  <c r="P17" i="1" s="1"/>
  <c r="Q17" i="1" s="1"/>
  <c r="O16" i="1"/>
  <c r="R16" i="1" s="1"/>
  <c r="N16" i="1"/>
  <c r="I16" i="1"/>
  <c r="M16" i="1" s="1"/>
  <c r="O15" i="1"/>
  <c r="R15" i="1" s="1"/>
  <c r="N15" i="1"/>
  <c r="M15" i="1" s="1"/>
  <c r="I15" i="1"/>
  <c r="P15" i="1" s="1"/>
  <c r="Q15" i="1" s="1"/>
  <c r="R14" i="1"/>
  <c r="O14" i="1"/>
  <c r="N14" i="1"/>
  <c r="M14" i="1" s="1"/>
  <c r="I14" i="1"/>
  <c r="R13" i="1"/>
  <c r="O13" i="1"/>
  <c r="N13" i="1"/>
  <c r="M13" i="1"/>
  <c r="I13" i="1"/>
  <c r="P13" i="1" s="1"/>
  <c r="Q13" i="1" s="1"/>
  <c r="P12" i="1"/>
  <c r="Q12" i="1" s="1"/>
  <c r="O12" i="1"/>
  <c r="R12" i="1" s="1"/>
  <c r="N12" i="1"/>
  <c r="I12" i="1"/>
  <c r="M12" i="1" s="1"/>
  <c r="O11" i="1"/>
  <c r="R11" i="1" s="1"/>
  <c r="N11" i="1"/>
  <c r="M11" i="1" s="1"/>
  <c r="I11" i="1"/>
  <c r="P11" i="1" s="1"/>
  <c r="Q11" i="1" s="1"/>
  <c r="R10" i="1"/>
  <c r="O10" i="1"/>
  <c r="N10" i="1"/>
  <c r="M10" i="1" s="1"/>
  <c r="I10" i="1"/>
  <c r="P10" i="1" s="1"/>
  <c r="Q10" i="1" s="1"/>
  <c r="R9" i="1"/>
  <c r="O9" i="1"/>
  <c r="N9" i="1"/>
  <c r="M9" i="1"/>
  <c r="I9" i="1"/>
  <c r="P9" i="1" s="1"/>
  <c r="Q9" i="1" s="1"/>
  <c r="O8" i="1"/>
  <c r="R8" i="1" s="1"/>
  <c r="N8" i="1"/>
  <c r="I8" i="1"/>
  <c r="O7" i="1"/>
  <c r="N7" i="1"/>
  <c r="M7" i="1" s="1"/>
  <c r="I7" i="1"/>
  <c r="P7" i="1" s="1"/>
  <c r="Q7" i="1" s="1"/>
  <c r="H6" i="1"/>
  <c r="G6" i="1"/>
  <c r="F6" i="1"/>
  <c r="M68" i="1" l="1"/>
  <c r="P68" i="1"/>
  <c r="Q68" i="1" s="1"/>
  <c r="P16" i="1"/>
  <c r="Q16" i="1" s="1"/>
  <c r="M28" i="1"/>
  <c r="P98" i="1"/>
  <c r="Q98" i="1" s="1"/>
  <c r="H122" i="1"/>
  <c r="P114" i="1"/>
  <c r="Q114" i="1" s="1"/>
  <c r="M114" i="1"/>
  <c r="G122" i="1"/>
  <c r="M8" i="1"/>
  <c r="I6" i="1"/>
  <c r="P72" i="1"/>
  <c r="P38" i="1"/>
  <c r="Q38" i="1" s="1"/>
  <c r="P62" i="1"/>
  <c r="Q62" i="1" s="1"/>
  <c r="M62" i="1"/>
  <c r="M98" i="1"/>
  <c r="O122" i="1"/>
  <c r="R100" i="1"/>
  <c r="R7" i="1"/>
  <c r="O6" i="1"/>
  <c r="P8" i="1"/>
  <c r="P14" i="1"/>
  <c r="Q14" i="1" s="1"/>
  <c r="P21" i="1"/>
  <c r="Q21" i="1" s="1"/>
  <c r="O34" i="1"/>
  <c r="R34" i="1" s="1"/>
  <c r="N34" i="1"/>
  <c r="N38" i="1"/>
  <c r="M38" i="1" s="1"/>
  <c r="M51" i="1"/>
  <c r="Q106" i="1"/>
  <c r="M106" i="1"/>
  <c r="N6" i="1"/>
  <c r="O30" i="1"/>
  <c r="R30" i="1" s="1"/>
  <c r="N72" i="1"/>
  <c r="N75" i="1"/>
  <c r="M75" i="1" s="1"/>
  <c r="I100" i="1"/>
  <c r="I122" i="1"/>
  <c r="M34" i="1" l="1"/>
  <c r="P34" i="1"/>
  <c r="Q34" i="1" s="1"/>
  <c r="Q8" i="1"/>
  <c r="P6" i="1"/>
  <c r="R122" i="1"/>
  <c r="N122" i="1"/>
  <c r="M122" i="1" s="1"/>
  <c r="Q100" i="1"/>
  <c r="M100" i="1"/>
  <c r="P122" i="1" l="1"/>
  <c r="Q1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15" authorId="0" shapeId="0" xr:uid="{1EDB176D-30DB-4BC2-837F-C75DF4F62A16}">
      <text>
        <r>
          <rPr>
            <b/>
            <sz val="9"/>
            <color indexed="81"/>
            <rFont val="Tahoma"/>
            <family val="2"/>
          </rPr>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r>
      </text>
    </comment>
    <comment ref="B16" authorId="0" shapeId="0" xr:uid="{4DD25CE3-7E4C-4C29-98C1-FBCACB267F00}">
      <text>
        <r>
          <rPr>
            <b/>
            <sz val="9"/>
            <color indexed="81"/>
            <rFont val="Tahoma"/>
            <family val="2"/>
          </rPr>
          <t>Son los pagos por concepto de contribución social que hacen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 (Ley 100 de 1993, art. 10).</t>
        </r>
      </text>
    </comment>
    <comment ref="B19" authorId="0" shapeId="0" xr:uid="{5A9EE833-E2B4-43AE-9019-878A952BCEB1}">
      <text>
        <r>
          <rPr>
            <b/>
            <sz val="9"/>
            <color indexed="81"/>
            <rFont val="Tahoma"/>
            <family val="2"/>
          </rPr>
          <t>Es la contribución por cesantías, que el empleador está obligado a pagar en razón de un mes de sueldo o jornal por cada año de servicio de su empleado, proporcionalmente fraccionado. Este aporte tiene como fin cubrir o prever las necesidades que se originan al trabajador al momento de quedar cesante. (Departamento Administrativo de la Función Pública, 2012).
Los aportes a los fondos administradores de cesantías entraron en vigor para entidades territoriales con la Ley 344 de 1996. Así mismo, la Ley 432 de 1998 permitió que el personal del nivel territorial se afiliara al Fondo Nacional del Ahorro.</t>
        </r>
        <r>
          <rPr>
            <sz val="9"/>
            <color indexed="81"/>
            <rFont val="Tahoma"/>
            <family val="2"/>
          </rPr>
          <t xml:space="preserve">
</t>
        </r>
      </text>
    </comment>
  </commentList>
</comments>
</file>

<file path=xl/sharedStrings.xml><?xml version="1.0" encoding="utf-8"?>
<sst xmlns="http://schemas.openxmlformats.org/spreadsheetml/2006/main" count="388" uniqueCount="149">
  <si>
    <t>EJECUCIÓN PRESUPUESTAL DE EGRESOS</t>
  </si>
  <si>
    <t>DICIEMBRE DE 2022</t>
  </si>
  <si>
    <t>CODIGO
CCPET</t>
  </si>
  <si>
    <t>OBJETO DEL GASTO</t>
  </si>
  <si>
    <t>REC</t>
  </si>
  <si>
    <t>APROPIACION INICIAL</t>
  </si>
  <si>
    <t>REDUCCION</t>
  </si>
  <si>
    <t>ADICIÓN</t>
  </si>
  <si>
    <t>CREDITOS</t>
  </si>
  <si>
    <t>CONTRA CREDITOS</t>
  </si>
  <si>
    <t>TOTAL APROBACIÓN</t>
  </si>
  <si>
    <t>CODIGO CPC</t>
  </si>
  <si>
    <t>EJECUCIÓN MESES ANTERIORES</t>
  </si>
  <si>
    <t>EJECUCION MES</t>
  </si>
  <si>
    <t>%</t>
  </si>
  <si>
    <t>TOTAL COMPROMISOS</t>
  </si>
  <si>
    <t>OBLIGACIONES</t>
  </si>
  <si>
    <t>SALDO DISPONIBLE</t>
  </si>
  <si>
    <t>PAGOS REALIZADOS</t>
  </si>
  <si>
    <t>CUENTAS POR PAGAR V 2022</t>
  </si>
  <si>
    <t>RESERVAS PRES V 2022</t>
  </si>
  <si>
    <t>2.1</t>
  </si>
  <si>
    <t>Funcionamiento</t>
  </si>
  <si>
    <t>2.1.1.01.01.001.01</t>
  </si>
  <si>
    <t>Sueldo básico</t>
  </si>
  <si>
    <t>1</t>
  </si>
  <si>
    <t>No aplica</t>
  </si>
  <si>
    <t>2.1.1.01.01.001.01-01</t>
  </si>
  <si>
    <t>45-Sueldo básico</t>
  </si>
  <si>
    <t>45</t>
  </si>
  <si>
    <t>2.1.1.01.01.001.05</t>
  </si>
  <si>
    <t xml:space="preserve">Auxilio de Transporte </t>
  </si>
  <si>
    <t>2.1.1.01.01.001.07</t>
  </si>
  <si>
    <t xml:space="preserve">Bonificación por Servicios Prestados </t>
  </si>
  <si>
    <t>2.1.1.01.01.001.08.01</t>
  </si>
  <si>
    <t xml:space="preserve">Prima de Navidad </t>
  </si>
  <si>
    <t>2.1.1.01.01.001.08.02</t>
  </si>
  <si>
    <t>Prima de Vacaciones</t>
  </si>
  <si>
    <t>45-Prima de vacaciones</t>
  </si>
  <si>
    <t>2.1.1.01.01.002.04</t>
  </si>
  <si>
    <t>Prima semestral</t>
  </si>
  <si>
    <t>2.1.1.01.02.001</t>
  </si>
  <si>
    <t>Aportes a la seguridad social en pensiones</t>
  </si>
  <si>
    <t>2.1.1.01.02.002</t>
  </si>
  <si>
    <t>Aportes a la seguridad social en salud</t>
  </si>
  <si>
    <t>2.1.1.01.02.003</t>
  </si>
  <si>
    <t>Aportes de cesantías</t>
  </si>
  <si>
    <t>2.1.1.01.02.003.01</t>
  </si>
  <si>
    <t>45-Aportes de cesantias</t>
  </si>
  <si>
    <t>2.1.1.01.02.004</t>
  </si>
  <si>
    <t>Aportes a cajas de compensación familiar</t>
  </si>
  <si>
    <t>2.1.1.01.02.005</t>
  </si>
  <si>
    <t>Aportes generales al sistema de riesgos laborale,</t>
  </si>
  <si>
    <t>2.1.1.01.02.006</t>
  </si>
  <si>
    <t>Aportes al ICBF</t>
  </si>
  <si>
    <t>2.1.1.01.02.007</t>
  </si>
  <si>
    <t>Aportes al SENA</t>
  </si>
  <si>
    <t>2.1.1.01.02.008</t>
  </si>
  <si>
    <t>Aportes a la ESAP</t>
  </si>
  <si>
    <t>2.1.1.01.02.009</t>
  </si>
  <si>
    <t>Aportes a escuelas industriales e institutos técnicos</t>
  </si>
  <si>
    <t>2.1.1.01.03.001.02</t>
  </si>
  <si>
    <t>Indemnización por vacaciones</t>
  </si>
  <si>
    <t>45-Indemnización de vacaciones</t>
  </si>
  <si>
    <t>2.1.1.02.01.001.04</t>
  </si>
  <si>
    <t xml:space="preserve">Subsidio de Alimentación </t>
  </si>
  <si>
    <t>2.1.2.02.01.002</t>
  </si>
  <si>
    <t>Productos alimenticios, bebidas y tabaco; textiles, prendas de vestir y productos de cuero</t>
  </si>
  <si>
    <t>CPC</t>
  </si>
  <si>
    <t>Resoluciuón 109 del 29 de julio 2022</t>
  </si>
  <si>
    <t>Resolución N° 190 de diciembre 2022</t>
  </si>
  <si>
    <t>Aromaticas</t>
  </si>
  <si>
    <t>2.1.2.02.01.003</t>
  </si>
  <si>
    <t>Otros bienes transportables (excepto productos metálicos, maquinaria y equipo)</t>
  </si>
  <si>
    <t>Resolución N° 150 del 22 septiembre de 2022</t>
  </si>
  <si>
    <t>Contrato MC N° 020-2022 papeleria</t>
  </si>
  <si>
    <t xml:space="preserve">Novedad en el presupuesto Resolución 180 </t>
  </si>
  <si>
    <t>Novedad en el presupuesto Resolución N° 190 dic 22</t>
  </si>
  <si>
    <t xml:space="preserve">Escobas, cepillos, y brochas, partes de maquinas, aparatos o vehiculos </t>
  </si>
  <si>
    <t>Productos blanqueadores y desmanchadores</t>
  </si>
  <si>
    <t>Papel Book</t>
  </si>
  <si>
    <t>Papel sanitario fraccionado</t>
  </si>
  <si>
    <t>Servilletas de papel</t>
  </si>
  <si>
    <t>Bateria de pilas</t>
  </si>
  <si>
    <t>Bolsas de plastico sin impresión</t>
  </si>
  <si>
    <t>Jabones en pasta para lavar</t>
  </si>
  <si>
    <t>Gasolina para automotores (Contrato combustible N°007-2022) Fct FEES 13982</t>
  </si>
  <si>
    <t>2.1.2.02.01.004</t>
  </si>
  <si>
    <t>Productos metálicos y paquetes de software</t>
  </si>
  <si>
    <t>Cables y alambres aislados para instalaciones eléctricas</t>
  </si>
  <si>
    <t>Contrato N° 025-2022 Antivirus</t>
  </si>
  <si>
    <t>Esponjas y esponjillas metalicas</t>
  </si>
  <si>
    <t>Mouses</t>
  </si>
  <si>
    <t>Unidades fijas de almacenamiento.</t>
  </si>
  <si>
    <t>Novedad en el presupuesto Resolución 180</t>
  </si>
  <si>
    <t>Novedad en el presupuesto Resolución N° 190</t>
  </si>
  <si>
    <t>2.1.2.02.02.006</t>
  </si>
  <si>
    <t>Servicios de alojamiento servicios de suministro de comidas y bebidas servicios de transporte y servicios de distribución de electricidad gas y agua</t>
  </si>
  <si>
    <t>Servicio de transporte por carretera de correspondencia y paquetes</t>
  </si>
  <si>
    <t>Contrato de bienestar social e incentivos</t>
  </si>
  <si>
    <t>Servicios de energia electrica (Energuaviare)</t>
  </si>
  <si>
    <t>Servicio de alcantarillado y tratamiento de aguas residuales (empoag y ambientar)</t>
  </si>
  <si>
    <t>2.1.2.02.02.007</t>
  </si>
  <si>
    <t>Servicios financieros y servicios conexos, servicios inmobiliarios y servicios de leasing</t>
  </si>
  <si>
    <t>Novedad en el presupuesto Resolución N 180</t>
  </si>
  <si>
    <t>Contrato N° 024-2022 seguros</t>
  </si>
  <si>
    <t>2.1.2.02.02.008</t>
  </si>
  <si>
    <t xml:space="preserve">Servicios prestados a las empresas y servicios de producción </t>
  </si>
  <si>
    <t>Resolución 150 del 22 de septiembre 2022</t>
  </si>
  <si>
    <t>Resolución 190 del 01 de diciembre 2022</t>
  </si>
  <si>
    <t>Servicio de consultoria (asesoria)</t>
  </si>
  <si>
    <t>Servicio de alojamiento de sitio web (Hosting) pag contraloria</t>
  </si>
  <si>
    <t>Servicios de contabilidad</t>
  </si>
  <si>
    <t>Servicios de apoyo n.p.c</t>
  </si>
  <si>
    <t>Grabado, diseños e impresos</t>
  </si>
  <si>
    <t>Otros servicios de instalaciones electricas</t>
  </si>
  <si>
    <t>Restauración y reparación de muebles</t>
  </si>
  <si>
    <t>Servicio de mantenimiento de vehiculos automoviles CDG</t>
  </si>
  <si>
    <t>Servicios de mantenimiento y reparación de computadores y equipos periféricos</t>
  </si>
  <si>
    <t>Servicio de suministro de aplicaciones contables</t>
  </si>
  <si>
    <t>Servicios de asesoramiento y representación Juridica</t>
  </si>
  <si>
    <t>Servicio de operadores (Internet)</t>
  </si>
  <si>
    <t>Servicio de operadores (Movistar)</t>
  </si>
  <si>
    <t xml:space="preserve">45-Servicios prestados a las empresas y servicios de producción </t>
  </si>
  <si>
    <t>novedad en el presupuesto Res N° 180</t>
  </si>
  <si>
    <t>2.1.2.02.02.009</t>
  </si>
  <si>
    <t>Servicios prestados a las empresas y servicios de producción</t>
  </si>
  <si>
    <t>CPS-019-2022 Capacitación</t>
  </si>
  <si>
    <t>2.1.2.02.02.010</t>
  </si>
  <si>
    <t>Viáticos de los funcionarios en comisión</t>
  </si>
  <si>
    <t>45-Viáticos de los funcionarios en comisión</t>
  </si>
  <si>
    <t xml:space="preserve">Novedad en el presupuesto Res 150 </t>
  </si>
  <si>
    <t xml:space="preserve">Servicio de transporte Viáticos de los funcionarios en comisión transporte </t>
  </si>
  <si>
    <t>2.1.3.07.02.031</t>
  </si>
  <si>
    <t>Programa de salud ocupacional</t>
  </si>
  <si>
    <t>Novedad en el presupuesto resolución 206 de dic 2022</t>
  </si>
  <si>
    <t>Contrato N°022-2022 examenes medico</t>
  </si>
  <si>
    <t>Novedad en el presupuesto resolución 190 de dic 2022</t>
  </si>
  <si>
    <t>2.1.3.13.01.001</t>
  </si>
  <si>
    <t>Sentencias</t>
  </si>
  <si>
    <t>Novedad en el presupuesto Resolución 206 de dic 2022</t>
  </si>
  <si>
    <t>Sentencia judiacial cta por pagar</t>
  </si>
  <si>
    <t>45-Sentencias</t>
  </si>
  <si>
    <t>Novedad en el presupuesto Resolución 190 de dic 2022</t>
  </si>
  <si>
    <t>CARLOS ALEJANDRO MONTOYA SANCHEZ</t>
  </si>
  <si>
    <t>SANDRA YULIETH MENDOZA MARIN</t>
  </si>
  <si>
    <t>Contralor Departamental del Guaviare</t>
  </si>
  <si>
    <t>Directora Administrativa y Financiera</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</si>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</sst>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 #,##0_-;\-* #,##0_-;_-* &quot;-&quot;??_-;_-@_-"/>
    <numFmt numFmtId="166" formatCode="00"/>
    <numFmt numFmtId="167" formatCode="_-* #,##0_-;\-* #,##0_-;_-* &quot;-&quot;_-;_-@_-"/>
    <numFmt numFmtId="168" formatCode="_(* #,##0_);_(* \(#,##0\);_(* &quot;-&quot;??_);_(@_)"/>
  </numFmts>
  <fonts count="17"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1"/>
      <name val="Arial Narrow"/>
      <family val="2"/>
    </font>
    <font>
      <b/>
      <sz val="10"/>
      <name val="Arial Narrow"/>
      <family val="2"/>
    </font>
    <font>
      <b/>
      <sz val="10"/>
      <color indexed="8"/>
      <name val="Arial Narrow"/>
      <family val="2"/>
    </font>
    <font>
      <sz val="10"/>
      <color theme="1"/>
      <name val="Arial Narrow"/>
      <family val="2"/>
    </font>
    <font>
      <b/>
      <sz val="12"/>
      <name val="Arial Narrow"/>
      <family val="2"/>
    </font>
    <font>
      <sz val="12"/>
      <color theme="1"/>
      <name val="Calibri"/>
      <family val="2"/>
      <scheme val="minor"/>
    </font>
    <font>
      <b/>
      <sz val="12"/>
      <color theme="0"/>
      <name val="Arial Narrow"/>
      <family val="2"/>
    </font>
    <font>
      <sz val="12"/>
      <color theme="1"/>
      <name val="Arial Narrow"/>
      <family val="2"/>
    </font>
    <font>
      <b/>
      <sz val="11"/>
      <name val="Arial Narrow"/>
      <family val="2"/>
    </font>
    <font>
      <sz val="10"/>
      <name val="Arial"/>
      <family val="2"/>
      <charset val="1"/>
    </font>
    <font>
      <sz val="10"/>
      <name val="Arial Narrow"/>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3" fillId="0" borderId="0"/>
    <xf numFmtId="167" fontId="1" fillId="0" borderId="0" applyFont="0" applyFill="0" applyBorder="0" applyAlignment="0" applyProtection="0"/>
    <xf numFmtId="1" fontId="14" fillId="4" borderId="0" applyFill="0">
      <alignment horizontal="center" vertical="center"/>
    </xf>
    <xf numFmtId="0" fontId="1" fillId="0" borderId="0"/>
  </cellStyleXfs>
  <cellXfs count="447">
    <xf numFmtId="0" fontId="0" fillId="0" borderId="0" xfId="0"/>
    <xf numFmtId="165" fontId="3" fillId="0" borderId="0" xfId="1" applyNumberFormat="1" applyFont="1"/>
    <xf numFmtId="0" fontId="3" fillId="0" borderId="0" xfId="0" applyFont="1"/>
    <xf numFmtId="165" fontId="3" fillId="0" borderId="0" xfId="0" applyNumberFormat="1" applyFont="1"/>
    <xf numFmtId="0" fontId="4"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165" fontId="5" fillId="2" borderId="5"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165" fontId="6" fillId="0" borderId="6" xfId="0"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165" fontId="7" fillId="0" borderId="0" xfId="1" applyNumberFormat="1" applyFont="1"/>
    <xf numFmtId="0" fontId="7" fillId="0" borderId="0" xfId="0" applyFont="1"/>
    <xf numFmtId="0" fontId="8" fillId="0" borderId="1" xfId="0" applyFont="1" applyBorder="1"/>
    <xf numFmtId="166" fontId="8" fillId="0" borderId="2" xfId="3" applyNumberFormat="1" applyFont="1" applyBorder="1" applyAlignment="1">
      <alignment horizontal="left" vertical="center"/>
    </xf>
    <xf numFmtId="49" fontId="8" fillId="0" borderId="2" xfId="0" applyNumberFormat="1" applyFont="1" applyBorder="1" applyAlignment="1">
      <alignment horizontal="center" vertical="center" wrapText="1"/>
    </xf>
    <xf numFmtId="165" fontId="8" fillId="0" borderId="3" xfId="0" applyNumberFormat="1" applyFont="1" applyBorder="1" applyAlignment="1">
      <alignment horizontal="right"/>
    </xf>
    <xf numFmtId="165" fontId="8" fillId="0" borderId="4" xfId="0" applyNumberFormat="1" applyFont="1" applyBorder="1" applyAlignment="1">
      <alignment horizontal="right"/>
    </xf>
    <xf numFmtId="165" fontId="8" fillId="0" borderId="5" xfId="0" applyNumberFormat="1" applyFont="1" applyBorder="1" applyAlignment="1">
      <alignment horizontal="right"/>
    </xf>
    <xf numFmtId="165" fontId="8" fillId="0" borderId="1" xfId="0" applyNumberFormat="1" applyFont="1" applyBorder="1" applyAlignment="1">
      <alignment horizontal="right"/>
    </xf>
    <xf numFmtId="165" fontId="10" fillId="0" borderId="8" xfId="0" applyNumberFormat="1" applyFont="1" applyBorder="1" applyAlignment="1">
      <alignment horizontal="right"/>
    </xf>
    <xf numFmtId="165" fontId="10" fillId="0" borderId="9" xfId="0" applyNumberFormat="1" applyFont="1" applyBorder="1" applyAlignment="1">
      <alignment horizontal="right"/>
    </xf>
    <xf numFmtId="165" fontId="11" fillId="0" borderId="0" xfId="1" applyNumberFormat="1" applyFont="1"/>
    <xf numFmtId="0" fontId="11" fillId="0" borderId="0" xfId="0" applyFont="1"/>
    <xf numFmtId="0" fontId="4" fillId="0" borderId="10" xfId="0" applyFont="1" applyBorder="1" applyAlignment="1">
      <alignment vertical="center"/>
    </xf>
    <xf numFmtId="49" fontId="4" fillId="0" borderId="11" xfId="0" applyNumberFormat="1" applyFont="1" applyBorder="1" applyAlignment="1">
      <alignment vertical="center" wrapText="1"/>
    </xf>
    <xf numFmtId="49" fontId="12" fillId="0" borderId="11" xfId="1" applyNumberFormat="1" applyFont="1" applyBorder="1" applyAlignment="1">
      <alignment horizontal="center" vertical="center"/>
    </xf>
    <xf numFmtId="164" fontId="4" fillId="0" borderId="12" xfId="0" applyNumberFormat="1" applyFont="1" applyBorder="1" applyAlignment="1">
      <alignment horizontal="center" vertical="center"/>
    </xf>
    <xf numFmtId="0" fontId="4" fillId="0" borderId="13" xfId="0" applyFont="1" applyBorder="1"/>
    <xf numFmtId="165" fontId="4" fillId="0" borderId="13" xfId="1" applyNumberFormat="1" applyFont="1" applyBorder="1"/>
    <xf numFmtId="164" fontId="4" fillId="0" borderId="14" xfId="0" applyNumberFormat="1" applyFont="1" applyBorder="1"/>
    <xf numFmtId="164" fontId="4" fillId="0" borderId="13" xfId="1" applyFont="1" applyBorder="1"/>
    <xf numFmtId="9" fontId="4" fillId="0" borderId="13" xfId="2" applyFont="1" applyBorder="1"/>
    <xf numFmtId="10" fontId="4" fillId="0" borderId="15" xfId="0" applyNumberFormat="1" applyFont="1" applyBorder="1"/>
    <xf numFmtId="164" fontId="4" fillId="0" borderId="16" xfId="0" applyNumberFormat="1" applyFont="1" applyBorder="1"/>
    <xf numFmtId="0" fontId="3" fillId="0" borderId="17" xfId="0" applyFont="1" applyBorder="1"/>
    <xf numFmtId="0" fontId="3" fillId="0" borderId="18" xfId="0" applyFont="1" applyBorder="1"/>
    <xf numFmtId="164" fontId="3" fillId="0" borderId="0" xfId="1" applyFont="1"/>
    <xf numFmtId="0" fontId="4" fillId="0" borderId="19" xfId="0" applyFont="1" applyBorder="1" applyAlignment="1">
      <alignment vertical="center"/>
    </xf>
    <xf numFmtId="164" fontId="4" fillId="0" borderId="20" xfId="0" applyNumberFormat="1" applyFont="1" applyBorder="1"/>
    <xf numFmtId="0" fontId="4" fillId="0" borderId="20" xfId="0" applyFont="1" applyBorder="1"/>
    <xf numFmtId="164" fontId="4" fillId="0" borderId="20" xfId="1" applyFont="1" applyBorder="1"/>
    <xf numFmtId="9" fontId="4" fillId="0" borderId="20" xfId="2" applyFont="1" applyBorder="1"/>
    <xf numFmtId="10" fontId="4" fillId="0" borderId="21" xfId="0" applyNumberFormat="1" applyFont="1" applyBorder="1"/>
    <xf numFmtId="164" fontId="4" fillId="0" borderId="19" xfId="0" applyNumberFormat="1" applyFont="1" applyBorder="1"/>
    <xf numFmtId="49" fontId="4" fillId="0" borderId="22" xfId="0" applyNumberFormat="1" applyFont="1" applyBorder="1" applyAlignment="1">
      <alignment vertical="center" wrapText="1"/>
    </xf>
    <xf numFmtId="49" fontId="12" fillId="0" borderId="22" xfId="1" applyNumberFormat="1" applyFont="1" applyBorder="1" applyAlignment="1">
      <alignment horizontal="center" vertical="center"/>
    </xf>
    <xf numFmtId="164" fontId="4" fillId="0" borderId="23" xfId="0" applyNumberFormat="1" applyFont="1" applyBorder="1" applyAlignment="1">
      <alignment horizontal="center" vertical="center"/>
    </xf>
    <xf numFmtId="165" fontId="4" fillId="0" borderId="20" xfId="1" applyNumberFormat="1" applyFont="1" applyBorder="1"/>
    <xf numFmtId="164" fontId="4" fillId="0" borderId="13" xfId="0" applyNumberFormat="1" applyFont="1" applyBorder="1"/>
    <xf numFmtId="164" fontId="4" fillId="0" borderId="24" xfId="0" applyNumberFormat="1" applyFont="1" applyBorder="1"/>
    <xf numFmtId="0" fontId="4" fillId="0" borderId="22" xfId="0" applyFont="1" applyBorder="1" applyAlignment="1">
      <alignment horizontal="left" vertical="center" wrapText="1"/>
    </xf>
    <xf numFmtId="49" fontId="4" fillId="0" borderId="22" xfId="0" applyNumberFormat="1" applyFont="1" applyBorder="1" applyAlignment="1">
      <alignment horizontal="left" vertical="center" wrapText="1"/>
    </xf>
    <xf numFmtId="0" fontId="12" fillId="0" borderId="22" xfId="0" applyFont="1" applyBorder="1" applyAlignment="1">
      <alignment horizontal="center" vertical="center"/>
    </xf>
    <xf numFmtId="49" fontId="12" fillId="0" borderId="22" xfId="0" applyNumberFormat="1" applyFont="1" applyBorder="1" applyAlignment="1">
      <alignment horizontal="center" vertical="center"/>
    </xf>
    <xf numFmtId="0" fontId="4" fillId="0" borderId="19" xfId="0" applyFont="1" applyBorder="1"/>
    <xf numFmtId="0" fontId="12" fillId="0" borderId="22" xfId="4" applyFont="1" applyBorder="1" applyAlignment="1">
      <alignment horizontal="center" vertical="center"/>
    </xf>
    <xf numFmtId="164" fontId="4" fillId="0" borderId="23" xfId="5" applyNumberFormat="1"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horizontal="left" vertical="center" wrapText="1"/>
    </xf>
    <xf numFmtId="49" fontId="12" fillId="0" borderId="26" xfId="1" applyNumberFormat="1" applyFont="1" applyBorder="1" applyAlignment="1">
      <alignment horizontal="center" vertical="center"/>
    </xf>
    <xf numFmtId="164" fontId="4" fillId="0" borderId="6" xfId="1" applyFont="1" applyBorder="1" applyAlignment="1">
      <alignment horizontal="center" vertical="center"/>
    </xf>
    <xf numFmtId="0" fontId="4" fillId="0" borderId="7" xfId="0" applyFont="1" applyBorder="1"/>
    <xf numFmtId="165" fontId="4" fillId="0" borderId="7" xfId="1" applyNumberFormat="1" applyFont="1" applyBorder="1"/>
    <xf numFmtId="164" fontId="4" fillId="0" borderId="7" xfId="0" applyNumberFormat="1" applyFont="1" applyBorder="1"/>
    <xf numFmtId="0" fontId="4" fillId="0" borderId="7" xfId="0" applyFont="1" applyBorder="1" applyAlignment="1">
      <alignment horizontal="left"/>
    </xf>
    <xf numFmtId="164" fontId="4" fillId="0" borderId="7" xfId="1" applyFont="1" applyBorder="1"/>
    <xf numFmtId="9" fontId="4" fillId="0" borderId="7" xfId="2" applyFont="1" applyBorder="1"/>
    <xf numFmtId="10" fontId="4" fillId="0" borderId="27" xfId="0" applyNumberFormat="1" applyFont="1" applyBorder="1"/>
    <xf numFmtId="164" fontId="4" fillId="0" borderId="28" xfId="0" applyNumberFormat="1" applyFont="1" applyBorder="1"/>
    <xf numFmtId="0" fontId="3" fillId="0" borderId="29" xfId="0" applyFont="1" applyBorder="1"/>
    <xf numFmtId="0" fontId="3" fillId="0" borderId="30" xfId="0" applyFont="1" applyBorder="1"/>
    <xf numFmtId="49" fontId="12" fillId="3" borderId="16" xfId="0" applyNumberFormat="1" applyFont="1" applyFill="1" applyBorder="1" applyAlignment="1">
      <alignment horizontal="left" vertical="center"/>
    </xf>
    <xf numFmtId="49" fontId="12" fillId="3" borderId="31" xfId="0" applyNumberFormat="1" applyFont="1" applyFill="1" applyBorder="1" applyAlignment="1">
      <alignment vertical="center" wrapText="1"/>
    </xf>
    <xf numFmtId="49" fontId="12" fillId="3" borderId="31" xfId="0" applyNumberFormat="1" applyFont="1" applyFill="1" applyBorder="1" applyAlignment="1">
      <alignment horizontal="center" vertical="center"/>
    </xf>
    <xf numFmtId="164" fontId="12" fillId="3" borderId="32" xfId="1" applyFont="1" applyFill="1" applyBorder="1" applyAlignment="1">
      <alignment horizontal="center" vertical="center"/>
    </xf>
    <xf numFmtId="0" fontId="12" fillId="3" borderId="33" xfId="0" applyFont="1" applyFill="1" applyBorder="1"/>
    <xf numFmtId="165" fontId="12" fillId="3" borderId="33" xfId="1" applyNumberFormat="1" applyFont="1" applyFill="1" applyBorder="1"/>
    <xf numFmtId="164" fontId="12" fillId="3" borderId="33" xfId="0" applyNumberFormat="1" applyFont="1" applyFill="1" applyBorder="1"/>
    <xf numFmtId="0" fontId="12" fillId="3" borderId="33" xfId="0" applyFont="1" applyFill="1" applyBorder="1" applyAlignment="1">
      <alignment horizontal="left"/>
    </xf>
    <xf numFmtId="164" fontId="12" fillId="3" borderId="33" xfId="1" applyFont="1" applyFill="1" applyBorder="1"/>
    <xf numFmtId="9" fontId="12" fillId="3" borderId="33" xfId="2" applyFont="1" applyFill="1" applyBorder="1"/>
    <xf numFmtId="10" fontId="12" fillId="3" borderId="34" xfId="0" applyNumberFormat="1" applyFont="1" applyFill="1" applyBorder="1"/>
    <xf numFmtId="164" fontId="12" fillId="3" borderId="16" xfId="0" applyNumberFormat="1" applyFont="1" applyFill="1" applyBorder="1"/>
    <xf numFmtId="0" fontId="12" fillId="3" borderId="35" xfId="0" applyFont="1" applyFill="1" applyBorder="1"/>
    <xf numFmtId="0" fontId="12" fillId="3" borderId="36" xfId="0" applyFont="1" applyFill="1" applyBorder="1"/>
    <xf numFmtId="165" fontId="12" fillId="0" borderId="0" xfId="1" applyNumberFormat="1" applyFont="1"/>
    <xf numFmtId="0" fontId="12" fillId="0" borderId="0" xfId="0" applyFont="1"/>
    <xf numFmtId="49" fontId="4" fillId="0" borderId="37" xfId="0" applyNumberFormat="1" applyFont="1" applyBorder="1" applyAlignment="1">
      <alignment horizontal="left" vertical="center"/>
    </xf>
    <xf numFmtId="49" fontId="4" fillId="0" borderId="37" xfId="0" applyNumberFormat="1" applyFont="1" applyBorder="1" applyAlignment="1">
      <alignment vertical="center" wrapText="1"/>
    </xf>
    <xf numFmtId="49" fontId="12" fillId="0" borderId="37" xfId="0" applyNumberFormat="1" applyFont="1" applyBorder="1" applyAlignment="1">
      <alignment horizontal="center" vertical="center"/>
    </xf>
    <xf numFmtId="164" fontId="4" fillId="0" borderId="8" xfId="1" applyFont="1" applyBorder="1" applyAlignment="1">
      <alignment horizontal="center" vertical="center"/>
    </xf>
    <xf numFmtId="0" fontId="4" fillId="0" borderId="38" xfId="0" applyFont="1" applyBorder="1"/>
    <xf numFmtId="165" fontId="4" fillId="0" borderId="38" xfId="1" applyNumberFormat="1" applyFont="1" applyBorder="1"/>
    <xf numFmtId="164" fontId="4" fillId="0" borderId="38" xfId="1" applyFont="1" applyBorder="1"/>
    <xf numFmtId="164" fontId="4" fillId="0" borderId="38" xfId="0" applyNumberFormat="1" applyFont="1" applyBorder="1"/>
    <xf numFmtId="0" fontId="4" fillId="0" borderId="38" xfId="0" applyFont="1" applyBorder="1" applyAlignment="1">
      <alignment horizontal="left"/>
    </xf>
    <xf numFmtId="9" fontId="4" fillId="0" borderId="38" xfId="2" applyFont="1" applyBorder="1"/>
    <xf numFmtId="10" fontId="4" fillId="0" borderId="39" xfId="0" applyNumberFormat="1" applyFont="1" applyBorder="1"/>
    <xf numFmtId="164" fontId="4" fillId="0" borderId="40" xfId="0" applyNumberFormat="1" applyFont="1" applyBorder="1"/>
    <xf numFmtId="0" fontId="4" fillId="0" borderId="41" xfId="0" applyFont="1" applyBorder="1"/>
    <xf numFmtId="0" fontId="4" fillId="0" borderId="42" xfId="0" applyFont="1" applyBorder="1"/>
    <xf numFmtId="165" fontId="4" fillId="0" borderId="0" xfId="1" applyNumberFormat="1" applyFont="1"/>
    <xf numFmtId="49" fontId="4" fillId="0" borderId="22" xfId="0" applyNumberFormat="1" applyFont="1" applyBorder="1" applyAlignment="1">
      <alignment horizontal="left" vertical="center"/>
    </xf>
    <xf numFmtId="49" fontId="12" fillId="0" borderId="11" xfId="0" applyNumberFormat="1" applyFont="1" applyBorder="1" applyAlignment="1">
      <alignment horizontal="center" vertical="center"/>
    </xf>
    <xf numFmtId="164" fontId="4" fillId="0" borderId="41" xfId="1" applyFont="1" applyBorder="1" applyAlignment="1">
      <alignment horizontal="center" vertical="center"/>
    </xf>
    <xf numFmtId="0" fontId="4" fillId="0" borderId="13" xfId="0" applyFont="1" applyBorder="1" applyAlignment="1">
      <alignment horizontal="left"/>
    </xf>
    <xf numFmtId="10" fontId="4" fillId="0" borderId="43" xfId="0" applyNumberFormat="1" applyFont="1" applyBorder="1"/>
    <xf numFmtId="0" fontId="4" fillId="0" borderId="17" xfId="0" applyFont="1" applyBorder="1"/>
    <xf numFmtId="0" fontId="4" fillId="0" borderId="18" xfId="0" applyFont="1" applyBorder="1"/>
    <xf numFmtId="164" fontId="4" fillId="0" borderId="17" xfId="1" applyFont="1" applyBorder="1" applyAlignment="1">
      <alignment horizontal="center" vertical="center"/>
    </xf>
    <xf numFmtId="0" fontId="4" fillId="0" borderId="20" xfId="0" applyFont="1" applyBorder="1" applyAlignment="1">
      <alignment horizontal="left"/>
    </xf>
    <xf numFmtId="0" fontId="4" fillId="0" borderId="29" xfId="0" applyFont="1" applyBorder="1"/>
    <xf numFmtId="0" fontId="4" fillId="0" borderId="30" xfId="0" applyFont="1" applyBorder="1"/>
    <xf numFmtId="0" fontId="12" fillId="3" borderId="16" xfId="0" applyFont="1" applyFill="1" applyBorder="1" applyAlignment="1">
      <alignment horizontal="left" vertical="center"/>
    </xf>
    <xf numFmtId="1" fontId="12" fillId="3" borderId="31" xfId="6" applyFont="1" applyFill="1" applyBorder="1" applyAlignment="1">
      <alignment horizontal="justify" vertical="justify"/>
    </xf>
    <xf numFmtId="164" fontId="12" fillId="3" borderId="32" xfId="0" applyNumberFormat="1" applyFont="1" applyFill="1" applyBorder="1" applyAlignment="1">
      <alignment horizontal="center" vertical="center"/>
    </xf>
    <xf numFmtId="0" fontId="4" fillId="0" borderId="40" xfId="0" applyFont="1" applyBorder="1" applyAlignment="1">
      <alignment horizontal="left" vertical="center"/>
    </xf>
    <xf numFmtId="1" fontId="4" fillId="0" borderId="37" xfId="6" applyFont="1" applyFill="1" applyBorder="1" applyAlignment="1">
      <alignment horizontal="justify" vertical="justify" wrapText="1"/>
    </xf>
    <xf numFmtId="49" fontId="4" fillId="0" borderId="37" xfId="0" applyNumberFormat="1" applyFont="1" applyBorder="1" applyAlignment="1">
      <alignment horizontal="center" vertical="center"/>
    </xf>
    <xf numFmtId="164" fontId="4" fillId="0" borderId="44" xfId="0" applyNumberFormat="1" applyFont="1" applyBorder="1" applyAlignment="1">
      <alignment horizontal="center" vertical="center"/>
    </xf>
    <xf numFmtId="0" fontId="4" fillId="0" borderId="19" xfId="0" applyFont="1" applyBorder="1" applyAlignment="1">
      <alignment horizontal="left" vertical="center"/>
    </xf>
    <xf numFmtId="1" fontId="4" fillId="0" borderId="11" xfId="6" applyFont="1" applyFill="1" applyBorder="1" applyAlignment="1">
      <alignment horizontal="justify" vertical="justify" wrapText="1"/>
    </xf>
    <xf numFmtId="49" fontId="4" fillId="0" borderId="11" xfId="0" applyNumberFormat="1" applyFont="1" applyBorder="1" applyAlignment="1">
      <alignment horizontal="center" vertical="center"/>
    </xf>
    <xf numFmtId="0" fontId="12" fillId="3" borderId="1" xfId="0" applyFont="1" applyFill="1" applyBorder="1" applyAlignment="1">
      <alignment horizontal="left" vertical="center"/>
    </xf>
    <xf numFmtId="1" fontId="12" fillId="3" borderId="2" xfId="6" applyFont="1" applyFill="1" applyBorder="1" applyAlignment="1">
      <alignment horizontal="justify" vertical="justify"/>
    </xf>
    <xf numFmtId="49" fontId="12" fillId="3" borderId="2" xfId="0" applyNumberFormat="1" applyFont="1" applyFill="1" applyBorder="1" applyAlignment="1">
      <alignment horizontal="center" vertical="center"/>
    </xf>
    <xf numFmtId="164" fontId="12" fillId="3" borderId="3" xfId="0" applyNumberFormat="1" applyFont="1" applyFill="1" applyBorder="1" applyAlignment="1">
      <alignment horizontal="center" vertical="center"/>
    </xf>
    <xf numFmtId="0" fontId="12" fillId="3" borderId="4" xfId="0" applyFont="1" applyFill="1" applyBorder="1"/>
    <xf numFmtId="165" fontId="12" fillId="3" borderId="4" xfId="1" applyNumberFormat="1" applyFont="1" applyFill="1" applyBorder="1"/>
    <xf numFmtId="164" fontId="12" fillId="3" borderId="4" xfId="1" applyFont="1" applyFill="1" applyBorder="1"/>
    <xf numFmtId="164" fontId="12" fillId="3" borderId="4" xfId="0" applyNumberFormat="1" applyFont="1" applyFill="1" applyBorder="1"/>
    <xf numFmtId="0" fontId="12" fillId="3" borderId="4" xfId="0" applyFont="1" applyFill="1" applyBorder="1" applyAlignment="1">
      <alignment horizontal="left"/>
    </xf>
    <xf numFmtId="165" fontId="12" fillId="3" borderId="4" xfId="1" applyNumberFormat="1" applyFont="1" applyFill="1" applyBorder="1" applyAlignment="1">
      <alignment horizontal="left"/>
    </xf>
    <xf numFmtId="9" fontId="12" fillId="3" borderId="4" xfId="2" applyFont="1" applyFill="1" applyBorder="1"/>
    <xf numFmtId="10" fontId="12" fillId="3" borderId="5" xfId="0" applyNumberFormat="1" applyFont="1" applyFill="1" applyBorder="1"/>
    <xf numFmtId="164" fontId="12" fillId="3" borderId="1" xfId="0" applyNumberFormat="1" applyFont="1" applyFill="1" applyBorder="1"/>
    <xf numFmtId="0" fontId="4" fillId="3" borderId="35" xfId="0" applyFont="1" applyFill="1" applyBorder="1"/>
    <xf numFmtId="0" fontId="4" fillId="3" borderId="36" xfId="0" applyFont="1" applyFill="1" applyBorder="1"/>
    <xf numFmtId="49" fontId="4" fillId="0" borderId="45" xfId="0" applyNumberFormat="1" applyFont="1" applyBorder="1" applyAlignment="1">
      <alignment vertical="center" wrapText="1"/>
    </xf>
    <xf numFmtId="164" fontId="4" fillId="0" borderId="46" xfId="0" applyNumberFormat="1" applyFont="1" applyBorder="1" applyAlignment="1">
      <alignment horizontal="center" vertical="center"/>
    </xf>
    <xf numFmtId="0" fontId="4" fillId="0" borderId="14" xfId="0" applyFont="1" applyBorder="1"/>
    <xf numFmtId="165" fontId="4" fillId="0" borderId="14" xfId="1" applyNumberFormat="1" applyFont="1" applyBorder="1"/>
    <xf numFmtId="164" fontId="4" fillId="0" borderId="14" xfId="1" applyFont="1" applyBorder="1"/>
    <xf numFmtId="0" fontId="4" fillId="0" borderId="14" xfId="0" applyFont="1" applyBorder="1" applyAlignment="1">
      <alignment horizontal="left"/>
    </xf>
    <xf numFmtId="165" fontId="4" fillId="0" borderId="14" xfId="1" applyNumberFormat="1" applyFont="1" applyBorder="1" applyAlignment="1">
      <alignment horizontal="left"/>
    </xf>
    <xf numFmtId="9" fontId="4" fillId="0" borderId="14" xfId="2" applyFont="1" applyBorder="1"/>
    <xf numFmtId="164" fontId="4" fillId="0" borderId="17" xfId="0" applyNumberFormat="1" applyFont="1" applyBorder="1" applyAlignment="1">
      <alignment horizontal="center" vertical="center"/>
    </xf>
    <xf numFmtId="165" fontId="4" fillId="0" borderId="20" xfId="1" applyNumberFormat="1" applyFont="1" applyBorder="1" applyAlignment="1">
      <alignment horizontal="left"/>
    </xf>
    <xf numFmtId="49" fontId="4" fillId="0" borderId="26" xfId="0" applyNumberFormat="1" applyFont="1" applyBorder="1" applyAlignment="1">
      <alignment vertical="center" wrapText="1"/>
    </xf>
    <xf numFmtId="165" fontId="4" fillId="0" borderId="13" xfId="1" applyNumberFormat="1" applyFont="1" applyBorder="1" applyAlignment="1">
      <alignment horizontal="left"/>
    </xf>
    <xf numFmtId="0" fontId="4" fillId="0" borderId="25" xfId="0" applyFont="1" applyBorder="1" applyAlignment="1">
      <alignment horizontal="left" vertical="center"/>
    </xf>
    <xf numFmtId="0" fontId="12" fillId="3" borderId="16" xfId="0" applyFont="1" applyFill="1" applyBorder="1"/>
    <xf numFmtId="1" fontId="12" fillId="3" borderId="31" xfId="6" applyFont="1" applyFill="1" applyBorder="1" applyAlignment="1">
      <alignment horizontal="left" vertical="center" wrapText="1"/>
    </xf>
    <xf numFmtId="165" fontId="12" fillId="3" borderId="33" xfId="0" applyNumberFormat="1" applyFont="1" applyFill="1" applyBorder="1"/>
    <xf numFmtId="0" fontId="4" fillId="0" borderId="40" xfId="0" applyFont="1" applyBorder="1"/>
    <xf numFmtId="1" fontId="4" fillId="0" borderId="37" xfId="6" applyFont="1" applyFill="1" applyBorder="1" applyAlignment="1">
      <alignment horizontal="left" vertical="center" wrapText="1"/>
    </xf>
    <xf numFmtId="1" fontId="4" fillId="0" borderId="22" xfId="6" applyFont="1" applyFill="1" applyBorder="1" applyAlignment="1">
      <alignment horizontal="left" vertical="center" wrapText="1"/>
    </xf>
    <xf numFmtId="0" fontId="12" fillId="3" borderId="1" xfId="0" applyFont="1" applyFill="1" applyBorder="1"/>
    <xf numFmtId="1" fontId="12" fillId="3" borderId="2" xfId="6" applyFont="1" applyFill="1" applyBorder="1" applyAlignment="1">
      <alignment horizontal="left" vertical="center" wrapText="1"/>
    </xf>
    <xf numFmtId="0" fontId="4" fillId="0" borderId="24" xfId="0" applyFont="1" applyBorder="1"/>
    <xf numFmtId="1" fontId="4" fillId="0" borderId="45" xfId="6" applyFont="1" applyFill="1" applyBorder="1" applyAlignment="1">
      <alignment horizontal="left" vertical="center" wrapText="1"/>
    </xf>
    <xf numFmtId="49" fontId="4" fillId="0" borderId="45" xfId="0" applyNumberFormat="1" applyFont="1" applyBorder="1" applyAlignment="1">
      <alignment horizontal="center" vertical="center"/>
    </xf>
    <xf numFmtId="164" fontId="4" fillId="0" borderId="10" xfId="0" applyNumberFormat="1" applyFont="1" applyBorder="1"/>
    <xf numFmtId="49" fontId="4" fillId="0" borderId="26" xfId="0" applyNumberFormat="1" applyFont="1" applyBorder="1" applyAlignment="1">
      <alignment horizontal="center" vertical="center"/>
    </xf>
    <xf numFmtId="0" fontId="12" fillId="3" borderId="1" xfId="0" applyFont="1" applyFill="1" applyBorder="1" applyAlignment="1">
      <alignment vertical="center"/>
    </xf>
    <xf numFmtId="0" fontId="12" fillId="3" borderId="2" xfId="7" applyFont="1" applyFill="1" applyBorder="1" applyAlignment="1">
      <alignment horizontal="left" vertical="center" wrapText="1"/>
    </xf>
    <xf numFmtId="49" fontId="12" fillId="3" borderId="2" xfId="1" applyNumberFormat="1" applyFont="1" applyFill="1" applyBorder="1" applyAlignment="1">
      <alignment horizontal="center" vertical="center"/>
    </xf>
    <xf numFmtId="164" fontId="12" fillId="3" borderId="3" xfId="1" applyFont="1" applyFill="1" applyBorder="1" applyAlignment="1">
      <alignment horizontal="center" vertical="center"/>
    </xf>
    <xf numFmtId="164" fontId="12" fillId="3" borderId="4" xfId="0" applyNumberFormat="1" applyFont="1" applyFill="1" applyBorder="1" applyAlignment="1">
      <alignment vertical="center" wrapText="1"/>
    </xf>
    <xf numFmtId="164" fontId="12" fillId="3" borderId="4" xfId="0" applyNumberFormat="1" applyFont="1" applyFill="1" applyBorder="1" applyAlignment="1">
      <alignment vertical="center"/>
    </xf>
    <xf numFmtId="0" fontId="12" fillId="3" borderId="4" xfId="0" applyFont="1" applyFill="1" applyBorder="1" applyAlignment="1">
      <alignment horizontal="left" vertical="center"/>
    </xf>
    <xf numFmtId="164" fontId="12" fillId="3" borderId="4" xfId="1" applyFont="1" applyFill="1" applyBorder="1" applyAlignment="1">
      <alignment vertical="center"/>
    </xf>
    <xf numFmtId="9" fontId="12" fillId="3" borderId="4" xfId="2" applyFont="1" applyFill="1" applyBorder="1" applyAlignment="1">
      <alignment vertical="center"/>
    </xf>
    <xf numFmtId="10" fontId="12" fillId="3" borderId="5" xfId="0" applyNumberFormat="1" applyFont="1" applyFill="1" applyBorder="1" applyAlignment="1">
      <alignment vertical="center"/>
    </xf>
    <xf numFmtId="164" fontId="12" fillId="3" borderId="1" xfId="0" applyNumberFormat="1" applyFont="1" applyFill="1" applyBorder="1" applyAlignment="1">
      <alignment vertical="center"/>
    </xf>
    <xf numFmtId="0" fontId="4" fillId="0" borderId="37" xfId="0" applyFont="1" applyBorder="1" applyAlignment="1">
      <alignment vertical="center"/>
    </xf>
    <xf numFmtId="0" fontId="4" fillId="0" borderId="37" xfId="7" applyFont="1" applyBorder="1" applyAlignment="1">
      <alignment horizontal="left" vertical="center" wrapText="1"/>
    </xf>
    <xf numFmtId="49" fontId="4" fillId="0" borderId="47" xfId="1" applyNumberFormat="1" applyFont="1" applyBorder="1" applyAlignment="1">
      <alignment horizontal="center" vertical="center"/>
    </xf>
    <xf numFmtId="164" fontId="4" fillId="0" borderId="38" xfId="0" applyNumberFormat="1" applyFont="1" applyBorder="1" applyAlignment="1">
      <alignment vertical="center"/>
    </xf>
    <xf numFmtId="0" fontId="4" fillId="0" borderId="38" xfId="0" applyFont="1" applyBorder="1" applyAlignment="1">
      <alignment horizontal="left" vertical="center"/>
    </xf>
    <xf numFmtId="164" fontId="4" fillId="0" borderId="38" xfId="1" applyFont="1" applyBorder="1" applyAlignment="1">
      <alignment vertical="center"/>
    </xf>
    <xf numFmtId="9" fontId="4" fillId="0" borderId="38" xfId="2" applyFont="1" applyBorder="1" applyAlignment="1">
      <alignment vertical="center"/>
    </xf>
    <xf numFmtId="10" fontId="4" fillId="0" borderId="39" xfId="0" applyNumberFormat="1" applyFont="1" applyBorder="1" applyAlignment="1">
      <alignment vertical="center"/>
    </xf>
    <xf numFmtId="164" fontId="4" fillId="0" borderId="24" xfId="0" applyNumberFormat="1" applyFont="1" applyBorder="1" applyAlignment="1">
      <alignment vertical="center"/>
    </xf>
    <xf numFmtId="0" fontId="12" fillId="0" borderId="41" xfId="0" applyFont="1" applyBorder="1"/>
    <xf numFmtId="0" fontId="12" fillId="0" borderId="42" xfId="0" applyFont="1" applyBorder="1"/>
    <xf numFmtId="0" fontId="4" fillId="0" borderId="11" xfId="0" applyFont="1" applyBorder="1" applyAlignment="1">
      <alignment vertical="center"/>
    </xf>
    <xf numFmtId="0" fontId="4" fillId="0" borderId="11" xfId="7" applyFont="1" applyBorder="1" applyAlignment="1">
      <alignment horizontal="left" vertical="center" wrapText="1"/>
    </xf>
    <xf numFmtId="49" fontId="12" fillId="0" borderId="47" xfId="1" applyNumberFormat="1" applyFont="1" applyBorder="1" applyAlignment="1">
      <alignment horizontal="center" vertical="center"/>
    </xf>
    <xf numFmtId="0" fontId="4" fillId="0" borderId="22" xfId="0" applyFont="1" applyBorder="1" applyAlignment="1">
      <alignment vertical="center"/>
    </xf>
    <xf numFmtId="0" fontId="4" fillId="0" borderId="22" xfId="7" applyFont="1" applyBorder="1" applyAlignment="1">
      <alignment horizontal="left" vertical="center" wrapText="1"/>
    </xf>
    <xf numFmtId="49" fontId="12" fillId="0" borderId="48" xfId="1" applyNumberFormat="1" applyFont="1" applyBorder="1" applyAlignment="1">
      <alignment horizontal="center" vertical="center"/>
    </xf>
    <xf numFmtId="0" fontId="4" fillId="0" borderId="49" xfId="0" applyFont="1" applyBorder="1" applyAlignment="1">
      <alignment vertical="center"/>
    </xf>
    <xf numFmtId="0" fontId="4" fillId="0" borderId="49" xfId="7" applyFont="1" applyBorder="1" applyAlignment="1">
      <alignment horizontal="left" vertical="center" wrapText="1"/>
    </xf>
    <xf numFmtId="49" fontId="12" fillId="0" borderId="50" xfId="1" applyNumberFormat="1" applyFont="1" applyBorder="1" applyAlignment="1">
      <alignment horizontal="center" vertical="center"/>
    </xf>
    <xf numFmtId="164" fontId="4" fillId="0" borderId="51" xfId="1" applyFont="1" applyBorder="1" applyAlignment="1">
      <alignment horizontal="center" vertical="center"/>
    </xf>
    <xf numFmtId="0" fontId="4" fillId="0" borderId="52" xfId="0" applyFont="1" applyBorder="1"/>
    <xf numFmtId="165" fontId="4" fillId="0" borderId="52" xfId="1" applyNumberFormat="1" applyFont="1" applyBorder="1"/>
    <xf numFmtId="164" fontId="4" fillId="0" borderId="52" xfId="0" applyNumberFormat="1" applyFont="1" applyBorder="1"/>
    <xf numFmtId="0" fontId="4" fillId="0" borderId="52" xfId="0" applyFont="1" applyBorder="1" applyAlignment="1">
      <alignment horizontal="left"/>
    </xf>
    <xf numFmtId="164" fontId="4" fillId="0" borderId="52" xfId="1" applyFont="1" applyBorder="1"/>
    <xf numFmtId="9" fontId="4" fillId="0" borderId="52" xfId="2" applyFont="1" applyBorder="1"/>
    <xf numFmtId="10" fontId="4" fillId="0" borderId="53" xfId="0" applyNumberFormat="1" applyFont="1" applyBorder="1"/>
    <xf numFmtId="0" fontId="12" fillId="3" borderId="2" xfId="4" applyFont="1" applyFill="1" applyBorder="1" applyAlignment="1">
      <alignment horizontal="center" vertical="center"/>
    </xf>
    <xf numFmtId="164" fontId="12" fillId="3" borderId="3" xfId="5" applyNumberFormat="1" applyFont="1" applyFill="1" applyBorder="1" applyAlignment="1">
      <alignment horizontal="center" vertical="center"/>
    </xf>
    <xf numFmtId="0" fontId="12" fillId="3" borderId="4" xfId="0" applyFont="1" applyFill="1" applyBorder="1" applyAlignment="1">
      <alignment vertical="center"/>
    </xf>
    <xf numFmtId="165" fontId="12" fillId="3" borderId="4" xfId="1" applyNumberFormat="1" applyFont="1" applyFill="1" applyBorder="1" applyAlignment="1">
      <alignment vertical="center"/>
    </xf>
    <xf numFmtId="165" fontId="12" fillId="3" borderId="4" xfId="0" applyNumberFormat="1" applyFont="1" applyFill="1" applyBorder="1" applyAlignment="1">
      <alignment vertical="center"/>
    </xf>
    <xf numFmtId="164" fontId="12" fillId="3" borderId="16" xfId="0" applyNumberFormat="1" applyFont="1" applyFill="1" applyBorder="1" applyAlignment="1">
      <alignment vertical="center"/>
    </xf>
    <xf numFmtId="1" fontId="4" fillId="0" borderId="11" xfId="6" applyFont="1" applyFill="1" applyBorder="1" applyAlignment="1">
      <alignment horizontal="left" vertical="center" wrapText="1"/>
    </xf>
    <xf numFmtId="0" fontId="4" fillId="0" borderId="11" xfId="4" applyFont="1" applyBorder="1" applyAlignment="1">
      <alignment horizontal="center" vertical="center"/>
    </xf>
    <xf numFmtId="164" fontId="12" fillId="0" borderId="12" xfId="5" applyNumberFormat="1" applyFont="1" applyBorder="1" applyAlignment="1">
      <alignment horizontal="center" vertical="center"/>
    </xf>
    <xf numFmtId="0" fontId="12" fillId="0" borderId="13" xfId="0" applyFont="1" applyBorder="1" applyAlignment="1">
      <alignment vertical="center"/>
    </xf>
    <xf numFmtId="165" fontId="12" fillId="0" borderId="13" xfId="1" applyNumberFormat="1" applyFont="1" applyBorder="1" applyAlignment="1">
      <alignment vertical="center"/>
    </xf>
    <xf numFmtId="165" fontId="4" fillId="0" borderId="13" xfId="1" applyNumberFormat="1" applyFont="1" applyBorder="1" applyAlignment="1">
      <alignment vertical="center"/>
    </xf>
    <xf numFmtId="164" fontId="12" fillId="0" borderId="13" xfId="0" applyNumberFormat="1" applyFont="1" applyBorder="1" applyAlignment="1">
      <alignment vertical="center"/>
    </xf>
    <xf numFmtId="0" fontId="12" fillId="0" borderId="13" xfId="0" applyFont="1" applyBorder="1" applyAlignment="1">
      <alignment horizontal="left" vertical="center"/>
    </xf>
    <xf numFmtId="164" fontId="12" fillId="0" borderId="13" xfId="1" applyFont="1" applyBorder="1" applyAlignment="1">
      <alignment vertical="center"/>
    </xf>
    <xf numFmtId="9" fontId="12" fillId="0" borderId="13" xfId="2" applyFont="1" applyBorder="1" applyAlignment="1">
      <alignment vertical="center"/>
    </xf>
    <xf numFmtId="10" fontId="12" fillId="0" borderId="43" xfId="0" applyNumberFormat="1" applyFont="1" applyBorder="1" applyAlignment="1">
      <alignment vertical="center"/>
    </xf>
    <xf numFmtId="164" fontId="12" fillId="0" borderId="19" xfId="0" applyNumberFormat="1" applyFont="1" applyBorder="1" applyAlignment="1">
      <alignment vertical="center"/>
    </xf>
    <xf numFmtId="0" fontId="4" fillId="0" borderId="45" xfId="4" applyFont="1" applyBorder="1" applyAlignment="1">
      <alignment horizontal="center" vertical="center"/>
    </xf>
    <xf numFmtId="164" fontId="12" fillId="0" borderId="46" xfId="5" applyNumberFormat="1" applyFont="1" applyBorder="1" applyAlignment="1">
      <alignment horizontal="center" vertical="center"/>
    </xf>
    <xf numFmtId="0" fontId="12" fillId="0" borderId="14" xfId="0" applyFont="1" applyBorder="1" applyAlignment="1">
      <alignment vertical="center"/>
    </xf>
    <xf numFmtId="165" fontId="12" fillId="0" borderId="14" xfId="1" applyNumberFormat="1" applyFont="1" applyBorder="1" applyAlignment="1">
      <alignment vertical="center"/>
    </xf>
    <xf numFmtId="165" fontId="4" fillId="0" borderId="14" xfId="1" applyNumberFormat="1" applyFont="1" applyBorder="1" applyAlignment="1">
      <alignment vertical="center"/>
    </xf>
    <xf numFmtId="164" fontId="12" fillId="0" borderId="14" xfId="0" applyNumberFormat="1" applyFont="1" applyBorder="1" applyAlignment="1">
      <alignment vertical="center"/>
    </xf>
    <xf numFmtId="0" fontId="12" fillId="0" borderId="14" xfId="0" applyFont="1" applyBorder="1" applyAlignment="1">
      <alignment horizontal="left" vertical="center"/>
    </xf>
    <xf numFmtId="164" fontId="12" fillId="0" borderId="14" xfId="1" applyFont="1" applyBorder="1" applyAlignment="1">
      <alignment vertical="center"/>
    </xf>
    <xf numFmtId="9" fontId="12" fillId="0" borderId="14" xfId="2" applyFont="1" applyBorder="1" applyAlignment="1">
      <alignment vertical="center"/>
    </xf>
    <xf numFmtId="10" fontId="12" fillId="0" borderId="15" xfId="0" applyNumberFormat="1" applyFont="1" applyBorder="1" applyAlignment="1">
      <alignment vertical="center"/>
    </xf>
    <xf numFmtId="164" fontId="12" fillId="0" borderId="25" xfId="0" applyNumberFormat="1" applyFont="1" applyBorder="1" applyAlignment="1">
      <alignment vertical="center"/>
    </xf>
    <xf numFmtId="0" fontId="12" fillId="0" borderId="17" xfId="0" applyFont="1" applyBorder="1"/>
    <xf numFmtId="0" fontId="12" fillId="0" borderId="18" xfId="0" applyFont="1" applyBorder="1"/>
    <xf numFmtId="1" fontId="4" fillId="0" borderId="26" xfId="6" applyFont="1" applyFill="1" applyBorder="1" applyAlignment="1">
      <alignment horizontal="left" vertical="center" wrapText="1"/>
    </xf>
    <xf numFmtId="0" fontId="4" fillId="0" borderId="26" xfId="4" applyFont="1" applyBorder="1" applyAlignment="1">
      <alignment horizontal="center" vertical="center"/>
    </xf>
    <xf numFmtId="164" fontId="4" fillId="0" borderId="6" xfId="5" applyNumberFormat="1" applyFont="1" applyBorder="1" applyAlignment="1">
      <alignment horizontal="center" vertical="center"/>
    </xf>
    <xf numFmtId="0" fontId="4" fillId="0" borderId="7" xfId="0" applyFont="1" applyBorder="1" applyAlignment="1">
      <alignment vertical="center"/>
    </xf>
    <xf numFmtId="165" fontId="4" fillId="0" borderId="7" xfId="1" applyNumberFormat="1" applyFont="1" applyBorder="1" applyAlignment="1">
      <alignment vertical="center"/>
    </xf>
    <xf numFmtId="164" fontId="4" fillId="0" borderId="7" xfId="0" applyNumberFormat="1" applyFont="1" applyBorder="1" applyAlignment="1">
      <alignment vertical="center"/>
    </xf>
    <xf numFmtId="0" fontId="4" fillId="0" borderId="7" xfId="0" applyFont="1" applyBorder="1" applyAlignment="1">
      <alignment horizontal="left" vertical="center"/>
    </xf>
    <xf numFmtId="164" fontId="4" fillId="0" borderId="7" xfId="1" applyFont="1" applyBorder="1" applyAlignment="1">
      <alignment vertical="center"/>
    </xf>
    <xf numFmtId="9" fontId="4" fillId="0" borderId="7" xfId="2" applyFont="1" applyBorder="1" applyAlignment="1">
      <alignment vertical="center"/>
    </xf>
    <xf numFmtId="10" fontId="4" fillId="0" borderId="27" xfId="0" applyNumberFormat="1" applyFont="1" applyBorder="1" applyAlignment="1">
      <alignment vertical="center"/>
    </xf>
    <xf numFmtId="164" fontId="4" fillId="0" borderId="25" xfId="0" applyNumberFormat="1" applyFont="1" applyBorder="1" applyAlignment="1">
      <alignment vertical="center"/>
    </xf>
    <xf numFmtId="0" fontId="12" fillId="0" borderId="29" xfId="0" applyFont="1" applyBorder="1"/>
    <xf numFmtId="0" fontId="12" fillId="0" borderId="30" xfId="0" applyFont="1" applyBorder="1"/>
    <xf numFmtId="0" fontId="4" fillId="0" borderId="43" xfId="0" applyFont="1" applyBorder="1"/>
    <xf numFmtId="0" fontId="12" fillId="0" borderId="11" xfId="4" applyFont="1" applyBorder="1" applyAlignment="1">
      <alignment horizontal="center" vertical="center"/>
    </xf>
    <xf numFmtId="164" fontId="12" fillId="0" borderId="24" xfId="0" applyNumberFormat="1" applyFont="1" applyBorder="1" applyAlignment="1">
      <alignment vertical="center"/>
    </xf>
    <xf numFmtId="0" fontId="4" fillId="0" borderId="25" xfId="0" applyFont="1" applyBorder="1"/>
    <xf numFmtId="0" fontId="12" fillId="0" borderId="26" xfId="4" applyFont="1" applyBorder="1" applyAlignment="1">
      <alignment horizontal="center" vertical="center"/>
    </xf>
    <xf numFmtId="164" fontId="12" fillId="0" borderId="6" xfId="5" applyNumberFormat="1" applyFont="1" applyBorder="1" applyAlignment="1">
      <alignment horizontal="center" vertical="center"/>
    </xf>
    <xf numFmtId="0" fontId="12" fillId="0" borderId="7" xfId="0" applyFont="1" applyBorder="1" applyAlignment="1">
      <alignment vertical="center"/>
    </xf>
    <xf numFmtId="165" fontId="12" fillId="0" borderId="7" xfId="1" applyNumberFormat="1" applyFont="1" applyBorder="1" applyAlignment="1">
      <alignment vertical="center"/>
    </xf>
    <xf numFmtId="164" fontId="12" fillId="0" borderId="7" xfId="0" applyNumberFormat="1" applyFont="1" applyBorder="1" applyAlignment="1">
      <alignment vertical="center"/>
    </xf>
    <xf numFmtId="0" fontId="12" fillId="0" borderId="7" xfId="0" applyFont="1" applyBorder="1" applyAlignment="1">
      <alignment horizontal="left" vertical="center"/>
    </xf>
    <xf numFmtId="164" fontId="12" fillId="0" borderId="7" xfId="1" applyFont="1" applyBorder="1" applyAlignment="1">
      <alignment vertical="center"/>
    </xf>
    <xf numFmtId="9" fontId="12" fillId="0" borderId="7" xfId="2" applyFont="1" applyBorder="1" applyAlignment="1">
      <alignment vertical="center"/>
    </xf>
    <xf numFmtId="10" fontId="12" fillId="0" borderId="27" xfId="0" applyNumberFormat="1" applyFont="1" applyBorder="1" applyAlignment="1">
      <alignment vertical="center"/>
    </xf>
    <xf numFmtId="1" fontId="12" fillId="3" borderId="2" xfId="6" applyFont="1" applyFill="1" applyBorder="1" applyAlignment="1">
      <alignment horizontal="justify" vertical="justify" wrapText="1"/>
    </xf>
    <xf numFmtId="164" fontId="12" fillId="3" borderId="36" xfId="1" applyFont="1" applyFill="1" applyBorder="1" applyAlignment="1">
      <alignment vertical="center"/>
    </xf>
    <xf numFmtId="164" fontId="12" fillId="3" borderId="35" xfId="1" applyFont="1" applyFill="1" applyBorder="1" applyAlignment="1">
      <alignment vertical="center"/>
    </xf>
    <xf numFmtId="164" fontId="12" fillId="0" borderId="12" xfId="1" applyFont="1" applyBorder="1" applyAlignment="1">
      <alignment horizontal="center" vertical="center"/>
    </xf>
    <xf numFmtId="164" fontId="4" fillId="0" borderId="13" xfId="1" applyFont="1" applyBorder="1" applyAlignment="1">
      <alignment vertical="center"/>
    </xf>
    <xf numFmtId="1" fontId="4" fillId="0" borderId="22" xfId="6" applyFont="1" applyFill="1" applyBorder="1" applyAlignment="1">
      <alignment horizontal="justify" vertical="justify" wrapText="1"/>
    </xf>
    <xf numFmtId="164" fontId="12" fillId="0" borderId="23" xfId="1" applyFont="1" applyBorder="1" applyAlignment="1">
      <alignment horizontal="center" vertical="center"/>
    </xf>
    <xf numFmtId="0" fontId="12" fillId="0" borderId="20" xfId="0" applyFont="1" applyBorder="1"/>
    <xf numFmtId="165" fontId="12" fillId="0" borderId="20" xfId="1" applyNumberFormat="1" applyFont="1" applyBorder="1"/>
    <xf numFmtId="164" fontId="12" fillId="0" borderId="20" xfId="0" applyNumberFormat="1" applyFont="1" applyBorder="1"/>
    <xf numFmtId="9" fontId="12" fillId="0" borderId="20" xfId="2" applyFont="1" applyBorder="1"/>
    <xf numFmtId="10" fontId="12" fillId="0" borderId="21" xfId="0" applyNumberFormat="1" applyFont="1" applyBorder="1"/>
    <xf numFmtId="164" fontId="12" fillId="0" borderId="19" xfId="0" applyNumberFormat="1" applyFont="1" applyBorder="1"/>
    <xf numFmtId="0" fontId="4" fillId="3" borderId="1" xfId="0" applyFont="1" applyFill="1" applyBorder="1" applyAlignment="1">
      <alignment vertical="center"/>
    </xf>
    <xf numFmtId="165" fontId="12" fillId="3" borderId="4" xfId="0" applyNumberFormat="1" applyFont="1" applyFill="1" applyBorder="1"/>
    <xf numFmtId="164" fontId="4" fillId="3" borderId="4" xfId="1" applyFont="1" applyFill="1" applyBorder="1"/>
    <xf numFmtId="0" fontId="4" fillId="0" borderId="16" xfId="0" applyFont="1" applyBorder="1" applyAlignment="1">
      <alignment vertical="center"/>
    </xf>
    <xf numFmtId="1" fontId="4" fillId="0" borderId="31" xfId="6" applyFont="1" applyFill="1" applyBorder="1" applyAlignment="1">
      <alignment horizontal="justify" vertical="justify" wrapText="1"/>
    </xf>
    <xf numFmtId="49" fontId="12" fillId="0" borderId="31" xfId="0" applyNumberFormat="1" applyFont="1" applyBorder="1" applyAlignment="1">
      <alignment horizontal="center" vertical="center"/>
    </xf>
    <xf numFmtId="164" fontId="12" fillId="0" borderId="32" xfId="1" applyFont="1" applyBorder="1" applyAlignment="1">
      <alignment horizontal="center" vertical="center"/>
    </xf>
    <xf numFmtId="0" fontId="12" fillId="0" borderId="33" xfId="0" applyFont="1" applyBorder="1"/>
    <xf numFmtId="165" fontId="12" fillId="0" borderId="33" xfId="1" applyNumberFormat="1" applyFont="1" applyBorder="1"/>
    <xf numFmtId="165" fontId="4" fillId="0" borderId="33" xfId="1" applyNumberFormat="1" applyFont="1" applyBorder="1"/>
    <xf numFmtId="164" fontId="12" fillId="0" borderId="33" xfId="0" applyNumberFormat="1" applyFont="1" applyBorder="1"/>
    <xf numFmtId="0" fontId="4" fillId="0" borderId="33" xfId="0" applyFont="1" applyBorder="1" applyAlignment="1">
      <alignment horizontal="left"/>
    </xf>
    <xf numFmtId="164" fontId="4" fillId="0" borderId="33" xfId="1" applyFont="1" applyBorder="1"/>
    <xf numFmtId="9" fontId="12" fillId="0" borderId="33" xfId="2" applyFont="1" applyBorder="1"/>
    <xf numFmtId="10" fontId="12" fillId="0" borderId="34" xfId="0" applyNumberFormat="1" applyFont="1" applyBorder="1"/>
    <xf numFmtId="164" fontId="12" fillId="0" borderId="16" xfId="0" applyNumberFormat="1" applyFont="1" applyBorder="1"/>
    <xf numFmtId="0" fontId="4" fillId="0" borderId="22" xfId="0" applyFont="1" applyBorder="1"/>
    <xf numFmtId="0" fontId="4" fillId="0" borderId="22" xfId="0" applyFont="1" applyBorder="1" applyAlignment="1">
      <alignment horizontal="center"/>
    </xf>
    <xf numFmtId="0" fontId="4" fillId="0" borderId="23" xfId="0" applyFont="1" applyBorder="1"/>
    <xf numFmtId="0" fontId="4" fillId="0" borderId="21" xfId="0" applyFont="1" applyBorder="1"/>
    <xf numFmtId="0" fontId="4" fillId="0" borderId="26" xfId="0" applyFont="1" applyBorder="1"/>
    <xf numFmtId="0" fontId="4" fillId="0" borderId="26" xfId="0" applyFont="1" applyBorder="1" applyAlignment="1">
      <alignment horizontal="center"/>
    </xf>
    <xf numFmtId="0" fontId="4" fillId="0" borderId="6" xfId="0" applyFont="1" applyBorder="1"/>
    <xf numFmtId="0" fontId="4" fillId="0" borderId="27" xfId="0" applyFont="1" applyBorder="1"/>
    <xf numFmtId="0" fontId="12" fillId="3" borderId="16" xfId="0" applyFont="1" applyFill="1" applyBorder="1" applyAlignment="1">
      <alignment vertical="center"/>
    </xf>
    <xf numFmtId="0" fontId="12" fillId="3" borderId="31" xfId="4" applyFont="1" applyFill="1" applyBorder="1" applyAlignment="1">
      <alignment horizontal="left" vertical="center" wrapText="1"/>
    </xf>
    <xf numFmtId="0" fontId="12" fillId="3" borderId="31" xfId="4" applyFont="1" applyFill="1" applyBorder="1" applyAlignment="1">
      <alignment horizontal="center" vertical="center"/>
    </xf>
    <xf numFmtId="164" fontId="12" fillId="3" borderId="32" xfId="5" applyNumberFormat="1" applyFont="1" applyFill="1" applyBorder="1" applyAlignment="1">
      <alignment horizontal="center" vertical="center"/>
    </xf>
    <xf numFmtId="164" fontId="12" fillId="3" borderId="33" xfId="0" applyNumberFormat="1" applyFont="1" applyFill="1" applyBorder="1" applyAlignment="1">
      <alignment vertical="center"/>
    </xf>
    <xf numFmtId="0" fontId="4" fillId="0" borderId="40" xfId="0" applyFont="1" applyBorder="1" applyAlignment="1">
      <alignment vertical="center"/>
    </xf>
    <xf numFmtId="0" fontId="4" fillId="0" borderId="37" xfId="4" applyFont="1" applyBorder="1" applyAlignment="1">
      <alignment horizontal="left" vertical="center" wrapText="1"/>
    </xf>
    <xf numFmtId="0" fontId="4" fillId="0" borderId="37" xfId="4" applyFont="1" applyBorder="1" applyAlignment="1">
      <alignment horizontal="center" vertical="center"/>
    </xf>
    <xf numFmtId="164" fontId="4" fillId="0" borderId="44" xfId="5" applyNumberFormat="1" applyFont="1" applyBorder="1" applyAlignment="1">
      <alignment horizontal="center" vertical="center"/>
    </xf>
    <xf numFmtId="0" fontId="12" fillId="0" borderId="54" xfId="0" applyFont="1" applyBorder="1"/>
    <xf numFmtId="0" fontId="12" fillId="0" borderId="55" xfId="0" applyFont="1" applyBorder="1"/>
    <xf numFmtId="0" fontId="12" fillId="3" borderId="16" xfId="4" applyFont="1" applyFill="1" applyBorder="1" applyAlignment="1">
      <alignment vertical="center"/>
    </xf>
    <xf numFmtId="0" fontId="12" fillId="3" borderId="31" xfId="4" applyFont="1" applyFill="1" applyBorder="1" applyAlignment="1">
      <alignment horizontal="center" vertical="center" wrapText="1"/>
    </xf>
    <xf numFmtId="164" fontId="12" fillId="3" borderId="33" xfId="1" applyFont="1" applyFill="1" applyBorder="1" applyAlignment="1">
      <alignment vertical="center"/>
    </xf>
    <xf numFmtId="9" fontId="12" fillId="3" borderId="33" xfId="2" applyFont="1" applyFill="1" applyBorder="1" applyAlignment="1">
      <alignment vertical="center"/>
    </xf>
    <xf numFmtId="10" fontId="12" fillId="3" borderId="34" xfId="0" applyNumberFormat="1" applyFont="1" applyFill="1" applyBorder="1" applyAlignment="1">
      <alignment vertical="center"/>
    </xf>
    <xf numFmtId="0" fontId="4" fillId="0" borderId="1" xfId="4" applyFont="1" applyBorder="1" applyAlignment="1">
      <alignment vertical="center"/>
    </xf>
    <xf numFmtId="0" fontId="4" fillId="0" borderId="2" xfId="4" applyFont="1" applyBorder="1" applyAlignment="1">
      <alignment horizontal="left" vertical="center" wrapText="1"/>
    </xf>
    <xf numFmtId="0" fontId="12" fillId="0" borderId="2" xfId="4" applyFont="1" applyBorder="1" applyAlignment="1">
      <alignment horizontal="center" vertical="center" wrapText="1"/>
    </xf>
    <xf numFmtId="164" fontId="12" fillId="0" borderId="3" xfId="5" applyNumberFormat="1" applyFont="1" applyBorder="1" applyAlignment="1">
      <alignment horizontal="center" vertical="center"/>
    </xf>
    <xf numFmtId="0" fontId="12" fillId="0" borderId="4" xfId="0" applyFont="1" applyBorder="1"/>
    <xf numFmtId="165" fontId="4" fillId="0" borderId="4" xfId="1" applyNumberFormat="1" applyFont="1" applyBorder="1"/>
    <xf numFmtId="164" fontId="12" fillId="0" borderId="4" xfId="0" applyNumberFormat="1" applyFont="1" applyBorder="1" applyAlignment="1">
      <alignment vertical="center"/>
    </xf>
    <xf numFmtId="0" fontId="4" fillId="0" borderId="4" xfId="0" applyFont="1" applyBorder="1" applyAlignment="1">
      <alignment horizontal="left"/>
    </xf>
    <xf numFmtId="164" fontId="4" fillId="0" borderId="4" xfId="1" applyFont="1" applyBorder="1"/>
    <xf numFmtId="9" fontId="12" fillId="0" borderId="4" xfId="2" applyFont="1" applyBorder="1" applyAlignment="1">
      <alignment vertical="center"/>
    </xf>
    <xf numFmtId="10" fontId="12" fillId="0" borderId="5" xfId="0" applyNumberFormat="1" applyFont="1" applyBorder="1" applyAlignment="1">
      <alignment vertical="center"/>
    </xf>
    <xf numFmtId="164" fontId="12" fillId="0" borderId="1" xfId="0" applyNumberFormat="1" applyFont="1" applyBorder="1" applyAlignment="1">
      <alignment vertical="center"/>
    </xf>
    <xf numFmtId="0" fontId="12" fillId="3" borderId="10" xfId="4" applyFont="1" applyFill="1" applyBorder="1" applyAlignment="1">
      <alignment vertical="center"/>
    </xf>
    <xf numFmtId="0" fontId="12" fillId="3" borderId="45" xfId="4" applyFont="1" applyFill="1" applyBorder="1" applyAlignment="1">
      <alignment horizontal="left" vertical="center" wrapText="1"/>
    </xf>
    <xf numFmtId="0" fontId="12" fillId="3" borderId="45" xfId="4" applyFont="1" applyFill="1" applyBorder="1" applyAlignment="1">
      <alignment horizontal="center" vertical="center" wrapText="1"/>
    </xf>
    <xf numFmtId="164" fontId="12" fillId="3" borderId="46" xfId="5" applyNumberFormat="1" applyFont="1" applyFill="1" applyBorder="1" applyAlignment="1">
      <alignment horizontal="center" vertical="center"/>
    </xf>
    <xf numFmtId="0" fontId="12" fillId="3" borderId="14" xfId="0" applyFont="1" applyFill="1" applyBorder="1"/>
    <xf numFmtId="165" fontId="12" fillId="3" borderId="14" xfId="1" applyNumberFormat="1" applyFont="1" applyFill="1" applyBorder="1"/>
    <xf numFmtId="165" fontId="12" fillId="3" borderId="14" xfId="0" applyNumberFormat="1" applyFont="1" applyFill="1" applyBorder="1"/>
    <xf numFmtId="164" fontId="12" fillId="3" borderId="14" xfId="0" applyNumberFormat="1" applyFont="1" applyFill="1" applyBorder="1" applyAlignment="1">
      <alignment vertical="center"/>
    </xf>
    <xf numFmtId="0" fontId="12" fillId="3" borderId="14" xfId="0" applyFont="1" applyFill="1" applyBorder="1" applyAlignment="1">
      <alignment horizontal="left"/>
    </xf>
    <xf numFmtId="164" fontId="12" fillId="3" borderId="14" xfId="1" applyFont="1" applyFill="1" applyBorder="1" applyAlignment="1">
      <alignment vertical="center"/>
    </xf>
    <xf numFmtId="9" fontId="12" fillId="3" borderId="14" xfId="2" applyFont="1" applyFill="1" applyBorder="1" applyAlignment="1">
      <alignment vertical="center"/>
    </xf>
    <xf numFmtId="10" fontId="12" fillId="3" borderId="15" xfId="0" applyNumberFormat="1" applyFont="1" applyFill="1" applyBorder="1" applyAlignment="1">
      <alignment vertical="center"/>
    </xf>
    <xf numFmtId="164" fontId="12" fillId="3" borderId="10" xfId="0" applyNumberFormat="1" applyFont="1" applyFill="1" applyBorder="1" applyAlignment="1">
      <alignment vertical="center"/>
    </xf>
    <xf numFmtId="0" fontId="4" fillId="0" borderId="40" xfId="4" applyFont="1" applyBorder="1" applyAlignment="1">
      <alignment vertical="center"/>
    </xf>
    <xf numFmtId="0" fontId="4" fillId="0" borderId="37" xfId="4" applyFont="1" applyBorder="1" applyAlignment="1">
      <alignment horizontal="center" vertical="center" wrapText="1"/>
    </xf>
    <xf numFmtId="164" fontId="12" fillId="0" borderId="44" xfId="5" applyNumberFormat="1" applyFont="1" applyBorder="1" applyAlignment="1">
      <alignment horizontal="center" vertical="center"/>
    </xf>
    <xf numFmtId="0" fontId="12" fillId="0" borderId="38" xfId="0" applyFont="1" applyBorder="1"/>
    <xf numFmtId="165" fontId="12" fillId="0" borderId="38" xfId="1" applyNumberFormat="1" applyFont="1" applyBorder="1"/>
    <xf numFmtId="165" fontId="4" fillId="0" borderId="38" xfId="0" applyNumberFormat="1" applyFont="1" applyBorder="1"/>
    <xf numFmtId="164" fontId="12" fillId="0" borderId="38" xfId="0" applyNumberFormat="1" applyFont="1" applyBorder="1" applyAlignment="1">
      <alignment vertical="center"/>
    </xf>
    <xf numFmtId="0" fontId="12" fillId="0" borderId="38" xfId="0" applyFont="1" applyBorder="1" applyAlignment="1">
      <alignment horizontal="left"/>
    </xf>
    <xf numFmtId="164" fontId="12" fillId="0" borderId="38" xfId="1" applyFont="1" applyBorder="1" applyAlignment="1">
      <alignment vertical="center"/>
    </xf>
    <xf numFmtId="9" fontId="12" fillId="0" borderId="38" xfId="2" applyFont="1" applyBorder="1" applyAlignment="1">
      <alignment vertical="center"/>
    </xf>
    <xf numFmtId="10" fontId="12" fillId="0" borderId="39" xfId="0" applyNumberFormat="1" applyFont="1" applyBorder="1" applyAlignment="1">
      <alignment vertical="center"/>
    </xf>
    <xf numFmtId="164" fontId="12" fillId="0" borderId="40" xfId="0" applyNumberFormat="1" applyFont="1" applyBorder="1" applyAlignment="1">
      <alignment vertical="center"/>
    </xf>
    <xf numFmtId="0" fontId="4" fillId="0" borderId="19" xfId="4" applyFont="1" applyBorder="1" applyAlignment="1">
      <alignment vertical="center"/>
    </xf>
    <xf numFmtId="0" fontId="4" fillId="0" borderId="26" xfId="4" applyFont="1" applyBorder="1" applyAlignment="1">
      <alignment horizontal="left" vertical="center" wrapText="1"/>
    </xf>
    <xf numFmtId="0" fontId="4" fillId="0" borderId="22" xfId="4" applyFont="1" applyBorder="1" applyAlignment="1">
      <alignment horizontal="center" vertical="center" wrapText="1"/>
    </xf>
    <xf numFmtId="164" fontId="12" fillId="0" borderId="23" xfId="5" applyNumberFormat="1" applyFont="1" applyBorder="1" applyAlignment="1">
      <alignment horizontal="center" vertical="center"/>
    </xf>
    <xf numFmtId="164" fontId="12" fillId="0" borderId="20" xfId="0" applyNumberFormat="1" applyFont="1" applyBorder="1" applyAlignment="1">
      <alignment vertical="center"/>
    </xf>
    <xf numFmtId="164" fontId="12" fillId="0" borderId="20" xfId="1" applyFont="1" applyBorder="1" applyAlignment="1">
      <alignment vertical="center"/>
    </xf>
    <xf numFmtId="164" fontId="4" fillId="0" borderId="20" xfId="1" applyFont="1" applyBorder="1" applyAlignment="1">
      <alignment vertical="center"/>
    </xf>
    <xf numFmtId="9" fontId="12" fillId="0" borderId="20" xfId="2" applyFont="1" applyBorder="1" applyAlignment="1">
      <alignment vertical="center"/>
    </xf>
    <xf numFmtId="10" fontId="12" fillId="0" borderId="21" xfId="0" applyNumberFormat="1" applyFont="1" applyBorder="1" applyAlignment="1">
      <alignment vertical="center"/>
    </xf>
    <xf numFmtId="0" fontId="4" fillId="0" borderId="25" xfId="4" applyFont="1" applyBorder="1" applyAlignment="1">
      <alignment vertical="center"/>
    </xf>
    <xf numFmtId="0" fontId="4" fillId="0" borderId="26" xfId="4" applyFont="1" applyBorder="1" applyAlignment="1">
      <alignment horizontal="center" vertical="center" wrapText="1"/>
    </xf>
    <xf numFmtId="0" fontId="12" fillId="0" borderId="7" xfId="0" applyFont="1" applyBorder="1"/>
    <xf numFmtId="165" fontId="12" fillId="0" borderId="7" xfId="1" applyNumberFormat="1" applyFont="1" applyBorder="1"/>
    <xf numFmtId="164" fontId="12" fillId="0" borderId="7" xfId="0" applyNumberFormat="1" applyFont="1" applyBorder="1"/>
    <xf numFmtId="9" fontId="12" fillId="0" borderId="7" xfId="2" applyFont="1" applyBorder="1"/>
    <xf numFmtId="10" fontId="12" fillId="0" borderId="27" xfId="0" applyNumberFormat="1" applyFont="1" applyBorder="1"/>
    <xf numFmtId="164" fontId="12" fillId="0" borderId="25" xfId="0" applyNumberFormat="1" applyFont="1" applyBorder="1"/>
    <xf numFmtId="49" fontId="4" fillId="0" borderId="10" xfId="0" applyNumberFormat="1" applyFont="1" applyBorder="1" applyAlignment="1">
      <alignment horizontal="left" vertical="center"/>
    </xf>
    <xf numFmtId="49" fontId="4" fillId="0" borderId="56" xfId="0" applyNumberFormat="1" applyFont="1" applyBorder="1" applyAlignment="1">
      <alignment horizontal="center" vertical="center"/>
    </xf>
    <xf numFmtId="49" fontId="4" fillId="0" borderId="28" xfId="0" applyNumberFormat="1" applyFont="1" applyBorder="1" applyAlignment="1">
      <alignment horizontal="left" vertical="center"/>
    </xf>
    <xf numFmtId="49" fontId="4" fillId="0" borderId="49" xfId="0" applyNumberFormat="1" applyFont="1" applyBorder="1" applyAlignment="1">
      <alignment vertical="center" wrapText="1"/>
    </xf>
    <xf numFmtId="49" fontId="4" fillId="0" borderId="57" xfId="0" applyNumberFormat="1" applyFont="1" applyBorder="1" applyAlignment="1">
      <alignment horizontal="center" vertical="center"/>
    </xf>
    <xf numFmtId="164" fontId="4" fillId="0" borderId="58" xfId="0" applyNumberFormat="1" applyFont="1" applyBorder="1" applyAlignment="1">
      <alignment horizontal="center" vertical="center"/>
    </xf>
    <xf numFmtId="9" fontId="12" fillId="0" borderId="52" xfId="2" applyFont="1" applyBorder="1"/>
    <xf numFmtId="164" fontId="12" fillId="0" borderId="52" xfId="0" applyNumberFormat="1" applyFont="1" applyBorder="1"/>
    <xf numFmtId="10" fontId="12" fillId="0" borderId="53" xfId="0" applyNumberFormat="1" applyFont="1" applyBorder="1"/>
    <xf numFmtId="164" fontId="12" fillId="0" borderId="28" xfId="0" applyNumberFormat="1" applyFont="1" applyBorder="1"/>
    <xf numFmtId="49" fontId="12" fillId="3" borderId="59" xfId="0" applyNumberFormat="1" applyFont="1" applyFill="1" applyBorder="1" applyAlignment="1">
      <alignment horizontal="left" vertical="center"/>
    </xf>
    <xf numFmtId="49" fontId="12" fillId="3" borderId="60" xfId="0" applyNumberFormat="1" applyFont="1" applyFill="1" applyBorder="1" applyAlignment="1">
      <alignment vertical="center" wrapText="1"/>
    </xf>
    <xf numFmtId="165" fontId="12" fillId="3" borderId="35" xfId="1" applyNumberFormat="1" applyFont="1" applyFill="1" applyBorder="1"/>
    <xf numFmtId="165" fontId="12" fillId="3" borderId="36" xfId="1" applyNumberFormat="1" applyFont="1" applyFill="1" applyBorder="1"/>
    <xf numFmtId="49" fontId="4" fillId="0" borderId="40" xfId="0" applyNumberFormat="1" applyFont="1" applyBorder="1" applyAlignment="1">
      <alignment horizontal="left" vertical="center"/>
    </xf>
    <xf numFmtId="164" fontId="12" fillId="0" borderId="44" xfId="0" applyNumberFormat="1" applyFont="1" applyBorder="1" applyAlignment="1">
      <alignment horizontal="center" vertical="center"/>
    </xf>
    <xf numFmtId="164" fontId="12" fillId="0" borderId="38" xfId="0" applyNumberFormat="1" applyFont="1" applyBorder="1"/>
    <xf numFmtId="164" fontId="12" fillId="0" borderId="38" xfId="1" applyFont="1" applyBorder="1"/>
    <xf numFmtId="9" fontId="12" fillId="0" borderId="38" xfId="2" applyFont="1" applyBorder="1"/>
    <xf numFmtId="10" fontId="12" fillId="0" borderId="39" xfId="0" applyNumberFormat="1" applyFont="1" applyBorder="1"/>
    <xf numFmtId="164" fontId="12" fillId="0" borderId="40" xfId="0" applyNumberFormat="1" applyFont="1" applyBorder="1"/>
    <xf numFmtId="49" fontId="12" fillId="0" borderId="45" xfId="0" applyNumberFormat="1" applyFont="1" applyBorder="1" applyAlignment="1">
      <alignment horizontal="center" vertical="center"/>
    </xf>
    <xf numFmtId="164" fontId="12" fillId="0" borderId="46" xfId="0" applyNumberFormat="1" applyFont="1" applyBorder="1" applyAlignment="1">
      <alignment horizontal="center" vertical="center"/>
    </xf>
    <xf numFmtId="0" fontId="12" fillId="0" borderId="14" xfId="0" applyFont="1" applyBorder="1"/>
    <xf numFmtId="165" fontId="12" fillId="0" borderId="14" xfId="1" applyNumberFormat="1" applyFont="1" applyBorder="1"/>
    <xf numFmtId="164" fontId="12" fillId="0" borderId="14" xfId="0" applyNumberFormat="1" applyFont="1" applyBorder="1"/>
    <xf numFmtId="164" fontId="12" fillId="0" borderId="14" xfId="1" applyFont="1" applyBorder="1"/>
    <xf numFmtId="9" fontId="12" fillId="0" borderId="14" xfId="2" applyFont="1" applyBorder="1"/>
    <xf numFmtId="10" fontId="12" fillId="0" borderId="15" xfId="0" applyNumberFormat="1" applyFont="1" applyBorder="1"/>
    <xf numFmtId="164" fontId="12" fillId="0" borderId="10" xfId="0" applyNumberFormat="1" applyFont="1" applyBorder="1"/>
    <xf numFmtId="49" fontId="4" fillId="0" borderId="19" xfId="0" applyNumberFormat="1" applyFont="1" applyBorder="1" applyAlignment="1">
      <alignment horizontal="left" vertical="center"/>
    </xf>
    <xf numFmtId="164" fontId="12" fillId="0" borderId="17" xfId="0" applyNumberFormat="1" applyFont="1" applyBorder="1" applyAlignment="1">
      <alignment horizontal="center" vertical="center"/>
    </xf>
    <xf numFmtId="164" fontId="12" fillId="0" borderId="20" xfId="1" applyFont="1" applyBorder="1"/>
    <xf numFmtId="49" fontId="12" fillId="0" borderId="49" xfId="0" applyNumberFormat="1" applyFont="1" applyBorder="1" applyAlignment="1">
      <alignment horizontal="center" vertical="center"/>
    </xf>
    <xf numFmtId="164" fontId="12" fillId="0" borderId="58" xfId="0" applyNumberFormat="1" applyFont="1" applyBorder="1" applyAlignment="1">
      <alignment horizontal="center" vertical="center"/>
    </xf>
    <xf numFmtId="0" fontId="12" fillId="0" borderId="52" xfId="0" applyFont="1" applyBorder="1"/>
    <xf numFmtId="165" fontId="12" fillId="0" borderId="52" xfId="1" applyNumberFormat="1" applyFont="1" applyBorder="1"/>
    <xf numFmtId="164" fontId="12" fillId="0" borderId="52" xfId="1" applyFont="1" applyBorder="1"/>
    <xf numFmtId="49" fontId="12" fillId="3" borderId="1" xfId="0" applyNumberFormat="1" applyFont="1" applyFill="1" applyBorder="1" applyAlignment="1">
      <alignment horizontal="left" vertical="center"/>
    </xf>
    <xf numFmtId="49" fontId="12" fillId="3" borderId="2" xfId="0" applyNumberFormat="1" applyFont="1" applyFill="1" applyBorder="1" applyAlignment="1">
      <alignment vertical="center" wrapText="1"/>
    </xf>
    <xf numFmtId="164" fontId="12" fillId="3" borderId="35" xfId="0" applyNumberFormat="1" applyFont="1" applyFill="1" applyBorder="1" applyAlignment="1">
      <alignment horizontal="center" vertical="center"/>
    </xf>
    <xf numFmtId="164" fontId="12" fillId="3" borderId="2" xfId="0" applyNumberFormat="1" applyFont="1" applyFill="1" applyBorder="1"/>
    <xf numFmtId="168" fontId="4" fillId="0" borderId="29" xfId="0" applyNumberFormat="1" applyFont="1" applyBorder="1"/>
    <xf numFmtId="49" fontId="4" fillId="0" borderId="16" xfId="0" applyNumberFormat="1" applyFont="1" applyBorder="1" applyAlignment="1">
      <alignment horizontal="left" vertical="center"/>
    </xf>
    <xf numFmtId="49" fontId="4" fillId="0" borderId="31" xfId="0" applyNumberFormat="1" applyFont="1" applyBorder="1" applyAlignment="1">
      <alignment vertical="center" wrapText="1"/>
    </xf>
    <xf numFmtId="49" fontId="4" fillId="0" borderId="31" xfId="0" applyNumberFormat="1" applyFont="1" applyBorder="1" applyAlignment="1">
      <alignment horizontal="center" vertical="center"/>
    </xf>
    <xf numFmtId="164" fontId="4" fillId="0" borderId="61" xfId="0" applyNumberFormat="1" applyFont="1" applyBorder="1" applyAlignment="1">
      <alignment horizontal="center" vertical="center"/>
    </xf>
    <xf numFmtId="0" fontId="4" fillId="0" borderId="33" xfId="0" applyFont="1" applyBorder="1"/>
    <xf numFmtId="164" fontId="4" fillId="0" borderId="33" xfId="0" applyNumberFormat="1" applyFont="1" applyBorder="1"/>
    <xf numFmtId="9" fontId="4" fillId="0" borderId="33" xfId="2" applyFont="1" applyBorder="1"/>
    <xf numFmtId="10" fontId="4" fillId="0" borderId="62" xfId="0" applyNumberFormat="1" applyFont="1" applyBorder="1"/>
    <xf numFmtId="164" fontId="4" fillId="0" borderId="63" xfId="0" applyNumberFormat="1" applyFont="1" applyBorder="1"/>
    <xf numFmtId="0" fontId="4" fillId="0" borderId="22" xfId="4" applyFont="1" applyBorder="1" applyAlignment="1">
      <alignment horizontal="left" vertical="center" wrapText="1"/>
    </xf>
    <xf numFmtId="0" fontId="12" fillId="0" borderId="22" xfId="4" applyFont="1" applyBorder="1" applyAlignment="1">
      <alignment horizontal="center" vertical="center" wrapText="1"/>
    </xf>
    <xf numFmtId="164" fontId="12" fillId="0" borderId="17" xfId="5" applyNumberFormat="1" applyFont="1" applyBorder="1" applyAlignment="1">
      <alignment horizontal="center" vertical="center"/>
    </xf>
    <xf numFmtId="10" fontId="12" fillId="0" borderId="18" xfId="0" applyNumberFormat="1" applyFont="1" applyBorder="1"/>
    <xf numFmtId="164" fontId="12" fillId="0" borderId="48" xfId="0" applyNumberFormat="1" applyFont="1" applyBorder="1"/>
    <xf numFmtId="0" fontId="4" fillId="0" borderId="28" xfId="4" applyFont="1" applyBorder="1" applyAlignment="1">
      <alignment vertical="center"/>
    </xf>
    <xf numFmtId="0" fontId="4" fillId="0" borderId="49" xfId="4" applyFont="1" applyBorder="1" applyAlignment="1">
      <alignment horizontal="left" vertical="center" wrapText="1"/>
    </xf>
    <xf numFmtId="0" fontId="12" fillId="0" borderId="49" xfId="4" applyFont="1" applyBorder="1" applyAlignment="1">
      <alignment horizontal="center" vertical="center" wrapText="1"/>
    </xf>
    <xf numFmtId="164" fontId="12" fillId="0" borderId="51" xfId="5" applyNumberFormat="1" applyFont="1" applyBorder="1" applyAlignment="1">
      <alignment horizontal="center" vertical="center"/>
    </xf>
    <xf numFmtId="10" fontId="12" fillId="0" borderId="64" xfId="0" applyNumberFormat="1" applyFont="1" applyBorder="1"/>
    <xf numFmtId="164" fontId="12" fillId="0" borderId="50" xfId="0" applyNumberFormat="1" applyFont="1" applyBorder="1"/>
    <xf numFmtId="168" fontId="4" fillId="0" borderId="51" xfId="0" applyNumberFormat="1" applyFont="1" applyBorder="1"/>
    <xf numFmtId="0" fontId="12" fillId="0" borderId="64" xfId="0" applyFont="1" applyBorder="1"/>
    <xf numFmtId="165" fontId="12" fillId="0" borderId="0" xfId="0" applyNumberFormat="1" applyFont="1"/>
    <xf numFmtId="164" fontId="12" fillId="0" borderId="0" xfId="0" applyNumberFormat="1" applyFont="1"/>
    <xf numFmtId="9" fontId="12" fillId="0" borderId="0" xfId="2" applyFont="1"/>
    <xf numFmtId="10" fontId="12" fillId="0" borderId="0" xfId="0" applyNumberFormat="1" applyFont="1"/>
    <xf numFmtId="165" fontId="2" fillId="0" borderId="0" xfId="0" applyNumberFormat="1" applyFont="1"/>
    <xf numFmtId="0" fontId="2" fillId="0" borderId="0" xfId="0" applyFont="1"/>
    <xf numFmtId="165" fontId="2" fillId="0" borderId="0" xfId="1" applyNumberFormat="1" applyFont="1"/>
    <xf numFmtId="164" fontId="4" fillId="0" borderId="0" xfId="1" applyFont="1"/>
    <xf numFmtId="164" fontId="3" fillId="0" borderId="0" xfId="0" applyNumberFormat="1" applyFont="1"/>
    <xf numFmtId="164" fontId="4" fillId="0" borderId="0" xfId="0" applyNumberFormat="1" applyFont="1"/>
    <xf numFmtId="0" fontId="2" fillId="0" borderId="0" xfId="0" applyFont="1" applyAlignment="1">
      <alignment horizontal="center"/>
    </xf>
    <xf numFmtId="0" fontId="3" fillId="0" borderId="0" xfId="0" applyFont="1" applyAlignment="1">
      <alignment horizontal="left"/>
    </xf>
  </cellXfs>
  <cellStyles count="8">
    <cellStyle name="Millares" xfId="1" builtinId="3"/>
    <cellStyle name="Millares [0] 3" xfId="5" xr:uid="{B2AE464A-9AD9-400A-A0F3-1317C763F1AF}"/>
    <cellStyle name="Nivel 7" xfId="6" xr:uid="{C4C149F1-C5FB-4C38-A2B2-8454DD3B9FFE}"/>
    <cellStyle name="Normal" xfId="0" builtinId="0"/>
    <cellStyle name="Normal 2" xfId="3" xr:uid="{4026ED8F-86F3-4D2E-BF9E-488F86013BF1}"/>
    <cellStyle name="Normal 2 2" xfId="7" xr:uid="{812313EA-ABB4-4534-A1DC-CE1C2B381682}"/>
    <cellStyle name="Normal 5" xfId="4" xr:uid="{048406DF-5F73-4187-A4BC-E3BCF925FD4B}"/>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0</xdr:rowOff>
    </xdr:from>
    <xdr:ext cx="885825" cy="819150"/>
    <xdr:pic>
      <xdr:nvPicPr>
        <xdr:cNvPr id="2" name="Imagen 1">
          <a:extLst>
            <a:ext uri="{FF2B5EF4-FFF2-40B4-BE49-F238E27FC236}">
              <a16:creationId xmlns:a16="http://schemas.microsoft.com/office/drawing/2014/main" id="{DE89D8D1-F18E-4503-8443-1F748DBCBBA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39" t="8653" r="12483" b="17545"/>
        <a:stretch/>
      </xdr:blipFill>
      <xdr:spPr bwMode="auto">
        <a:xfrm>
          <a:off x="314325" y="0"/>
          <a:ext cx="885825" cy="819150"/>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52C89-CBD0-4274-B0A5-87A3D791C4CE}">
  <sheetPr>
    <tabColor theme="5" tint="-0.249977111117893"/>
    <pageSetUpPr fitToPage="1"/>
  </sheetPr>
  <dimension ref="A2:V130"/>
  <sheetViews>
    <sheetView tabSelected="1" zoomScale="90" zoomScaleNormal="90" workbookViewId="0">
      <pane ySplit="6" topLeftCell="A121" activePane="bottomLeft" state="frozen"/>
      <selection activeCell="A4" sqref="A4"/>
      <selection pane="bottomLeft" activeCell="E135" sqref="E135"/>
    </sheetView>
  </sheetViews>
  <sheetFormatPr baseColWidth="10" defaultRowHeight="16.5" x14ac:dyDescent="0.3"/>
  <cols>
    <col min="1" max="1" width="18" style="2" customWidth="1"/>
    <col min="2" max="2" width="62.7109375" style="2" customWidth="1"/>
    <col min="3" max="3" width="5.140625" style="2" customWidth="1"/>
    <col min="4" max="4" width="14.42578125" style="2" customWidth="1"/>
    <col min="5" max="5" width="11" style="2" customWidth="1"/>
    <col min="6" max="6" width="12" style="2" customWidth="1"/>
    <col min="7" max="8" width="13.42578125" style="2" customWidth="1"/>
    <col min="9" max="9" width="14.42578125" style="2" customWidth="1"/>
    <col min="10" max="10" width="8.5703125" style="2" bestFit="1" customWidth="1"/>
    <col min="11" max="11" width="16.7109375" style="2" customWidth="1"/>
    <col min="12" max="12" width="17.42578125" style="4" customWidth="1"/>
    <col min="13" max="13" width="7" style="2" customWidth="1"/>
    <col min="14" max="14" width="19" style="4" bestFit="1" customWidth="1"/>
    <col min="15" max="15" width="15.85546875" style="2" bestFit="1" customWidth="1"/>
    <col min="16" max="16" width="14.42578125" style="2" bestFit="1" customWidth="1"/>
    <col min="17" max="17" width="7.7109375" style="2" customWidth="1"/>
    <col min="18" max="18" width="15.85546875" style="2" bestFit="1" customWidth="1"/>
    <col min="19" max="19" width="13.42578125" style="2" bestFit="1" customWidth="1"/>
    <col min="20" max="20" width="10.5703125" style="2" hidden="1" customWidth="1"/>
    <col min="21" max="21" width="12.42578125" style="1" bestFit="1" customWidth="1"/>
    <col min="22" max="22" width="14.42578125" style="2" bestFit="1" customWidth="1"/>
    <col min="23" max="16384" width="11.42578125" style="2"/>
  </cols>
  <sheetData>
    <row r="2" spans="1:22" x14ac:dyDescent="0.3">
      <c r="A2" s="445" t="s">
        <v>0</v>
      </c>
      <c r="B2" s="445"/>
      <c r="C2" s="445"/>
      <c r="D2" s="445"/>
      <c r="E2" s="445"/>
      <c r="F2" s="445"/>
      <c r="G2" s="445"/>
      <c r="H2" s="445"/>
      <c r="I2" s="445"/>
      <c r="J2" s="445"/>
      <c r="K2" s="445"/>
      <c r="L2" s="445"/>
      <c r="M2" s="445"/>
      <c r="N2" s="445"/>
      <c r="O2" s="445"/>
      <c r="P2" s="445"/>
      <c r="Q2" s="445"/>
      <c r="R2" s="445"/>
      <c r="S2" s="445"/>
      <c r="T2" s="445"/>
    </row>
    <row r="3" spans="1:22" x14ac:dyDescent="0.3">
      <c r="A3" s="445" t="s">
        <v>1</v>
      </c>
      <c r="B3" s="445"/>
      <c r="C3" s="445"/>
      <c r="D3" s="445"/>
      <c r="E3" s="445"/>
      <c r="F3" s="445"/>
      <c r="G3" s="445"/>
      <c r="H3" s="445"/>
      <c r="I3" s="445"/>
      <c r="J3" s="445"/>
      <c r="K3" s="445"/>
      <c r="L3" s="445"/>
      <c r="M3" s="445"/>
      <c r="N3" s="445"/>
      <c r="O3" s="445"/>
      <c r="P3" s="445"/>
      <c r="Q3" s="445"/>
      <c r="R3" s="445"/>
      <c r="S3" s="445"/>
      <c r="T3" s="445"/>
    </row>
    <row r="4" spans="1:22" ht="17.25" thickBot="1" x14ac:dyDescent="0.35">
      <c r="K4" s="3"/>
    </row>
    <row r="5" spans="1:22" s="14" customFormat="1" ht="26.25" thickBot="1" x14ac:dyDescent="0.25">
      <c r="A5" s="5" t="s">
        <v>2</v>
      </c>
      <c r="B5" s="6" t="s">
        <v>3</v>
      </c>
      <c r="C5" s="6" t="s">
        <v>4</v>
      </c>
      <c r="D5" s="7" t="s">
        <v>5</v>
      </c>
      <c r="E5" s="8" t="s">
        <v>6</v>
      </c>
      <c r="F5" s="8" t="s">
        <v>7</v>
      </c>
      <c r="G5" s="8" t="s">
        <v>8</v>
      </c>
      <c r="H5" s="8" t="s">
        <v>9</v>
      </c>
      <c r="I5" s="8" t="s">
        <v>10</v>
      </c>
      <c r="J5" s="8" t="s">
        <v>11</v>
      </c>
      <c r="K5" s="8" t="s">
        <v>12</v>
      </c>
      <c r="L5" s="8" t="s">
        <v>13</v>
      </c>
      <c r="M5" s="8" t="s">
        <v>14</v>
      </c>
      <c r="N5" s="8" t="s">
        <v>15</v>
      </c>
      <c r="O5" s="8" t="s">
        <v>16</v>
      </c>
      <c r="P5" s="8" t="s">
        <v>17</v>
      </c>
      <c r="Q5" s="9" t="s">
        <v>14</v>
      </c>
      <c r="R5" s="10" t="s">
        <v>18</v>
      </c>
      <c r="S5" s="11" t="s">
        <v>19</v>
      </c>
      <c r="T5" s="12" t="s">
        <v>20</v>
      </c>
      <c r="U5" s="13"/>
    </row>
    <row r="6" spans="1:22" s="25" customFormat="1" thickBot="1" x14ac:dyDescent="0.3">
      <c r="A6" s="15" t="s">
        <v>21</v>
      </c>
      <c r="B6" s="16" t="s">
        <v>22</v>
      </c>
      <c r="C6" s="17"/>
      <c r="D6" s="18"/>
      <c r="E6" s="19"/>
      <c r="F6" s="19">
        <f>SUM(F7:F29)</f>
        <v>161000000</v>
      </c>
      <c r="G6" s="19">
        <f>SUM(G7:G29)</f>
        <v>9180406</v>
      </c>
      <c r="H6" s="19">
        <f>SUM(H7:H29)</f>
        <v>98735553</v>
      </c>
      <c r="I6" s="19">
        <f>SUM(I7:I29)</f>
        <v>1065127060</v>
      </c>
      <c r="J6" s="19"/>
      <c r="K6" s="19"/>
      <c r="L6" s="19"/>
      <c r="M6" s="19"/>
      <c r="N6" s="19">
        <f>SUM(N7:N29)</f>
        <v>1065127060</v>
      </c>
      <c r="O6" s="19">
        <f>SUM(O7:O29)</f>
        <v>1065127060</v>
      </c>
      <c r="P6" s="19">
        <f>P7+P8+P9+P10+P11+P12+P13+P14+P15+P16+P17+P18+P19+P20+P21+P22+P23+P24+P25+P26+P27+P28+P29</f>
        <v>0</v>
      </c>
      <c r="Q6" s="20"/>
      <c r="R6" s="21"/>
      <c r="S6" s="22"/>
      <c r="T6" s="23"/>
      <c r="U6" s="24"/>
    </row>
    <row r="7" spans="1:22" x14ac:dyDescent="0.3">
      <c r="A7" s="26" t="s">
        <v>23</v>
      </c>
      <c r="B7" s="27" t="s">
        <v>24</v>
      </c>
      <c r="C7" s="28" t="s">
        <v>25</v>
      </c>
      <c r="D7" s="29">
        <v>551624207</v>
      </c>
      <c r="E7" s="30"/>
      <c r="F7" s="31"/>
      <c r="G7" s="31"/>
      <c r="H7" s="31"/>
      <c r="I7" s="32">
        <f>D7-E7+F7+G7-H7</f>
        <v>551624207</v>
      </c>
      <c r="J7" s="30" t="s">
        <v>26</v>
      </c>
      <c r="K7" s="33">
        <v>551624207</v>
      </c>
      <c r="L7" s="33">
        <v>0</v>
      </c>
      <c r="M7" s="34">
        <f>N7/I7</f>
        <v>1</v>
      </c>
      <c r="N7" s="32">
        <f>K7+L7</f>
        <v>551624207</v>
      </c>
      <c r="O7" s="32">
        <f>K7+L7</f>
        <v>551624207</v>
      </c>
      <c r="P7" s="32">
        <f>I7-N7</f>
        <v>0</v>
      </c>
      <c r="Q7" s="35">
        <f>P7/I7</f>
        <v>0</v>
      </c>
      <c r="R7" s="36">
        <f>O7</f>
        <v>551624207</v>
      </c>
      <c r="S7" s="37"/>
      <c r="T7" s="38"/>
      <c r="V7" s="39"/>
    </row>
    <row r="8" spans="1:22" x14ac:dyDescent="0.3">
      <c r="A8" s="40" t="s">
        <v>27</v>
      </c>
      <c r="B8" s="27" t="s">
        <v>28</v>
      </c>
      <c r="C8" s="28" t="s">
        <v>29</v>
      </c>
      <c r="D8" s="29"/>
      <c r="E8" s="30"/>
      <c r="F8" s="31">
        <v>80000000</v>
      </c>
      <c r="G8" s="31"/>
      <c r="H8" s="31">
        <v>26686950</v>
      </c>
      <c r="I8" s="41">
        <f>D8-E8+F8+G8-H8</f>
        <v>53313050</v>
      </c>
      <c r="J8" s="42" t="s">
        <v>26</v>
      </c>
      <c r="K8" s="43">
        <v>777687</v>
      </c>
      <c r="L8" s="33">
        <v>52535363</v>
      </c>
      <c r="M8" s="44">
        <f>N8/I8</f>
        <v>1</v>
      </c>
      <c r="N8" s="41">
        <f>K8+L8</f>
        <v>53313050</v>
      </c>
      <c r="O8" s="41">
        <f t="shared" ref="O8:O75" si="0">K8+L8</f>
        <v>53313050</v>
      </c>
      <c r="P8" s="41">
        <f>I8-N8</f>
        <v>0</v>
      </c>
      <c r="Q8" s="45">
        <f>P8/I8</f>
        <v>0</v>
      </c>
      <c r="R8" s="46">
        <f t="shared" ref="R8:R75" si="1">O8</f>
        <v>53313050</v>
      </c>
      <c r="S8" s="37"/>
      <c r="T8" s="38"/>
      <c r="V8" s="39"/>
    </row>
    <row r="9" spans="1:22" x14ac:dyDescent="0.3">
      <c r="A9" s="40" t="s">
        <v>30</v>
      </c>
      <c r="B9" s="47" t="s">
        <v>31</v>
      </c>
      <c r="C9" s="48" t="s">
        <v>25</v>
      </c>
      <c r="D9" s="49">
        <v>1452000.0000000002</v>
      </c>
      <c r="E9" s="42"/>
      <c r="F9" s="50"/>
      <c r="G9" s="50"/>
      <c r="H9" s="50">
        <v>145729</v>
      </c>
      <c r="I9" s="41">
        <f t="shared" ref="I9:I98" si="2">D9-E9+F9+G9-H9</f>
        <v>1306271.0000000002</v>
      </c>
      <c r="J9" s="42" t="s">
        <v>26</v>
      </c>
      <c r="K9" s="43">
        <v>1189099</v>
      </c>
      <c r="L9" s="43">
        <v>117172</v>
      </c>
      <c r="M9" s="44">
        <f t="shared" ref="M9:M100" si="3">N9/I9</f>
        <v>0.99999999999999978</v>
      </c>
      <c r="N9" s="51">
        <f t="shared" ref="N9:N98" si="4">K9+L9</f>
        <v>1306271</v>
      </c>
      <c r="O9" s="51">
        <f t="shared" si="0"/>
        <v>1306271</v>
      </c>
      <c r="P9" s="41">
        <f t="shared" ref="P9:P72" si="5">I9-N9</f>
        <v>0</v>
      </c>
      <c r="Q9" s="45">
        <f t="shared" ref="Q9:Q102" si="6">P9/I9</f>
        <v>0</v>
      </c>
      <c r="R9" s="52">
        <f t="shared" si="1"/>
        <v>1306271</v>
      </c>
      <c r="S9" s="37"/>
      <c r="T9" s="38"/>
      <c r="V9" s="39"/>
    </row>
    <row r="10" spans="1:22" x14ac:dyDescent="0.3">
      <c r="A10" s="40" t="s">
        <v>32</v>
      </c>
      <c r="B10" s="47" t="s">
        <v>33</v>
      </c>
      <c r="C10" s="48" t="s">
        <v>25</v>
      </c>
      <c r="D10" s="49">
        <v>19900000</v>
      </c>
      <c r="E10" s="42"/>
      <c r="F10" s="50"/>
      <c r="G10" s="50"/>
      <c r="H10" s="50">
        <v>1585286</v>
      </c>
      <c r="I10" s="41">
        <f t="shared" si="2"/>
        <v>18314714</v>
      </c>
      <c r="J10" s="42" t="s">
        <v>26</v>
      </c>
      <c r="K10" s="43">
        <v>17281520</v>
      </c>
      <c r="L10" s="43">
        <v>1033194</v>
      </c>
      <c r="M10" s="44">
        <f t="shared" si="3"/>
        <v>1</v>
      </c>
      <c r="N10" s="41">
        <f t="shared" si="4"/>
        <v>18314714</v>
      </c>
      <c r="O10" s="41">
        <f t="shared" si="0"/>
        <v>18314714</v>
      </c>
      <c r="P10" s="41">
        <f t="shared" si="5"/>
        <v>0</v>
      </c>
      <c r="Q10" s="45">
        <f t="shared" si="6"/>
        <v>0</v>
      </c>
      <c r="R10" s="46">
        <f t="shared" si="1"/>
        <v>18314714</v>
      </c>
      <c r="S10" s="37"/>
      <c r="T10" s="38"/>
      <c r="V10" s="39"/>
    </row>
    <row r="11" spans="1:22" x14ac:dyDescent="0.3">
      <c r="A11" s="40" t="s">
        <v>34</v>
      </c>
      <c r="B11" s="47" t="s">
        <v>35</v>
      </c>
      <c r="C11" s="48" t="s">
        <v>25</v>
      </c>
      <c r="D11" s="49">
        <v>58300000</v>
      </c>
      <c r="E11" s="42"/>
      <c r="F11" s="50"/>
      <c r="G11" s="50"/>
      <c r="H11" s="50">
        <v>2826930</v>
      </c>
      <c r="I11" s="41">
        <f t="shared" si="2"/>
        <v>55473070</v>
      </c>
      <c r="J11" s="42" t="s">
        <v>26</v>
      </c>
      <c r="K11" s="43">
        <v>7347459</v>
      </c>
      <c r="L11" s="43">
        <v>48125611</v>
      </c>
      <c r="M11" s="44">
        <f t="shared" si="3"/>
        <v>1</v>
      </c>
      <c r="N11" s="41">
        <f t="shared" si="4"/>
        <v>55473070</v>
      </c>
      <c r="O11" s="41">
        <f t="shared" si="0"/>
        <v>55473070</v>
      </c>
      <c r="P11" s="41">
        <f>I11-N11</f>
        <v>0</v>
      </c>
      <c r="Q11" s="45">
        <f t="shared" si="6"/>
        <v>0</v>
      </c>
      <c r="R11" s="46">
        <f t="shared" si="1"/>
        <v>55473070</v>
      </c>
      <c r="S11" s="37"/>
      <c r="T11" s="38"/>
      <c r="V11" s="39"/>
    </row>
    <row r="12" spans="1:22" x14ac:dyDescent="0.3">
      <c r="A12" s="40" t="s">
        <v>36</v>
      </c>
      <c r="B12" s="47" t="s">
        <v>37</v>
      </c>
      <c r="C12" s="48" t="s">
        <v>25</v>
      </c>
      <c r="D12" s="49">
        <v>28500000</v>
      </c>
      <c r="E12" s="42"/>
      <c r="F12" s="50"/>
      <c r="G12" s="50"/>
      <c r="H12" s="50"/>
      <c r="I12" s="41">
        <f t="shared" si="2"/>
        <v>28500000</v>
      </c>
      <c r="J12" s="42" t="s">
        <v>26</v>
      </c>
      <c r="K12" s="43">
        <v>25680273</v>
      </c>
      <c r="L12" s="43">
        <v>2819727</v>
      </c>
      <c r="M12" s="44">
        <f t="shared" si="3"/>
        <v>1</v>
      </c>
      <c r="N12" s="41">
        <f t="shared" si="4"/>
        <v>28500000</v>
      </c>
      <c r="O12" s="41">
        <f t="shared" si="0"/>
        <v>28500000</v>
      </c>
      <c r="P12" s="41">
        <f t="shared" si="5"/>
        <v>0</v>
      </c>
      <c r="Q12" s="45">
        <f t="shared" si="6"/>
        <v>0</v>
      </c>
      <c r="R12" s="46">
        <f t="shared" si="1"/>
        <v>28500000</v>
      </c>
      <c r="S12" s="37"/>
      <c r="T12" s="38"/>
      <c r="V12" s="39"/>
    </row>
    <row r="13" spans="1:22" x14ac:dyDescent="0.3">
      <c r="A13" s="40" t="s">
        <v>36</v>
      </c>
      <c r="B13" s="47" t="s">
        <v>38</v>
      </c>
      <c r="C13" s="48" t="s">
        <v>29</v>
      </c>
      <c r="D13" s="49"/>
      <c r="E13" s="42"/>
      <c r="F13" s="50">
        <v>16000000</v>
      </c>
      <c r="G13" s="50"/>
      <c r="H13" s="50">
        <v>6817709</v>
      </c>
      <c r="I13" s="41">
        <f t="shared" si="2"/>
        <v>9182291</v>
      </c>
      <c r="J13" s="42" t="s">
        <v>26</v>
      </c>
      <c r="K13" s="43">
        <v>0</v>
      </c>
      <c r="L13" s="43">
        <v>9182291</v>
      </c>
      <c r="M13" s="44">
        <f t="shared" si="3"/>
        <v>1</v>
      </c>
      <c r="N13" s="41">
        <f t="shared" si="4"/>
        <v>9182291</v>
      </c>
      <c r="O13" s="41">
        <f t="shared" si="0"/>
        <v>9182291</v>
      </c>
      <c r="P13" s="41">
        <f t="shared" si="5"/>
        <v>0</v>
      </c>
      <c r="Q13" s="45">
        <f t="shared" si="6"/>
        <v>0</v>
      </c>
      <c r="R13" s="46">
        <f t="shared" si="1"/>
        <v>9182291</v>
      </c>
      <c r="S13" s="37"/>
      <c r="T13" s="38"/>
      <c r="V13" s="39"/>
    </row>
    <row r="14" spans="1:22" x14ac:dyDescent="0.3">
      <c r="A14" s="40" t="s">
        <v>39</v>
      </c>
      <c r="B14" s="53" t="s">
        <v>40</v>
      </c>
      <c r="C14" s="48">
        <v>1</v>
      </c>
      <c r="D14" s="49">
        <v>28500000</v>
      </c>
      <c r="E14" s="42"/>
      <c r="F14" s="50"/>
      <c r="G14" s="50">
        <v>6000000</v>
      </c>
      <c r="H14" s="50">
        <v>4373354</v>
      </c>
      <c r="I14" s="41">
        <f t="shared" si="2"/>
        <v>30126646</v>
      </c>
      <c r="J14" s="42" t="s">
        <v>26</v>
      </c>
      <c r="K14" s="43">
        <v>30126646</v>
      </c>
      <c r="L14" s="43">
        <v>0</v>
      </c>
      <c r="M14" s="44">
        <f t="shared" si="3"/>
        <v>1</v>
      </c>
      <c r="N14" s="41">
        <f t="shared" si="4"/>
        <v>30126646</v>
      </c>
      <c r="O14" s="41">
        <f t="shared" si="0"/>
        <v>30126646</v>
      </c>
      <c r="P14" s="41">
        <f t="shared" si="5"/>
        <v>0</v>
      </c>
      <c r="Q14" s="45">
        <f t="shared" si="6"/>
        <v>0</v>
      </c>
      <c r="R14" s="46">
        <f t="shared" si="1"/>
        <v>30126646</v>
      </c>
      <c r="S14" s="37"/>
      <c r="T14" s="38"/>
      <c r="V14" s="39"/>
    </row>
    <row r="15" spans="1:22" x14ac:dyDescent="0.3">
      <c r="A15" s="40" t="s">
        <v>41</v>
      </c>
      <c r="B15" s="47" t="s">
        <v>42</v>
      </c>
      <c r="C15" s="48" t="s">
        <v>25</v>
      </c>
      <c r="D15" s="49">
        <v>74000000</v>
      </c>
      <c r="E15" s="42"/>
      <c r="F15" s="50"/>
      <c r="G15" s="50"/>
      <c r="H15" s="50"/>
      <c r="I15" s="41">
        <f t="shared" si="2"/>
        <v>74000000</v>
      </c>
      <c r="J15" s="42" t="s">
        <v>26</v>
      </c>
      <c r="K15" s="43">
        <v>69176375</v>
      </c>
      <c r="L15" s="43">
        <v>4823625</v>
      </c>
      <c r="M15" s="44">
        <f t="shared" si="3"/>
        <v>1</v>
      </c>
      <c r="N15" s="41">
        <f t="shared" si="4"/>
        <v>74000000</v>
      </c>
      <c r="O15" s="41">
        <f t="shared" si="0"/>
        <v>74000000</v>
      </c>
      <c r="P15" s="41">
        <f t="shared" si="5"/>
        <v>0</v>
      </c>
      <c r="Q15" s="45">
        <f t="shared" si="6"/>
        <v>0</v>
      </c>
      <c r="R15" s="46">
        <f t="shared" si="1"/>
        <v>74000000</v>
      </c>
      <c r="S15" s="37"/>
      <c r="T15" s="38"/>
      <c r="V15" s="39"/>
    </row>
    <row r="16" spans="1:22" x14ac:dyDescent="0.3">
      <c r="A16" s="40" t="s">
        <v>41</v>
      </c>
      <c r="B16" s="47" t="s">
        <v>42</v>
      </c>
      <c r="C16" s="48" t="s">
        <v>29</v>
      </c>
      <c r="D16" s="49"/>
      <c r="E16" s="42"/>
      <c r="F16" s="50"/>
      <c r="G16" s="50">
        <v>1482861</v>
      </c>
      <c r="H16" s="50">
        <v>98300</v>
      </c>
      <c r="I16" s="41">
        <f t="shared" si="2"/>
        <v>1384561</v>
      </c>
      <c r="J16" s="42" t="s">
        <v>26</v>
      </c>
      <c r="K16" s="43">
        <v>0</v>
      </c>
      <c r="L16" s="43">
        <v>1384561</v>
      </c>
      <c r="M16" s="44">
        <f t="shared" si="3"/>
        <v>1</v>
      </c>
      <c r="N16" s="41">
        <f t="shared" si="4"/>
        <v>1384561</v>
      </c>
      <c r="O16" s="41">
        <f t="shared" si="0"/>
        <v>1384561</v>
      </c>
      <c r="P16" s="41">
        <f t="shared" si="5"/>
        <v>0</v>
      </c>
      <c r="Q16" s="45">
        <f t="shared" si="6"/>
        <v>0</v>
      </c>
      <c r="R16" s="46">
        <f t="shared" si="1"/>
        <v>1384561</v>
      </c>
      <c r="S16" s="37"/>
      <c r="T16" s="38"/>
      <c r="V16" s="39"/>
    </row>
    <row r="17" spans="1:22" x14ac:dyDescent="0.3">
      <c r="A17" s="40" t="s">
        <v>43</v>
      </c>
      <c r="B17" s="47" t="s">
        <v>44</v>
      </c>
      <c r="C17" s="48" t="s">
        <v>25</v>
      </c>
      <c r="D17" s="49">
        <v>52100000</v>
      </c>
      <c r="E17" s="42"/>
      <c r="F17" s="50"/>
      <c r="G17" s="50"/>
      <c r="H17" s="50"/>
      <c r="I17" s="41">
        <f t="shared" si="2"/>
        <v>52100000</v>
      </c>
      <c r="J17" s="42" t="s">
        <v>26</v>
      </c>
      <c r="K17" s="43">
        <v>49331759</v>
      </c>
      <c r="L17" s="43">
        <v>2768241</v>
      </c>
      <c r="M17" s="44">
        <f t="shared" si="3"/>
        <v>1</v>
      </c>
      <c r="N17" s="41">
        <f t="shared" si="4"/>
        <v>52100000</v>
      </c>
      <c r="O17" s="41">
        <f t="shared" si="0"/>
        <v>52100000</v>
      </c>
      <c r="P17" s="41">
        <f t="shared" si="5"/>
        <v>0</v>
      </c>
      <c r="Q17" s="45">
        <f t="shared" si="6"/>
        <v>0</v>
      </c>
      <c r="R17" s="46">
        <f t="shared" si="1"/>
        <v>52100000</v>
      </c>
      <c r="S17" s="37"/>
      <c r="T17" s="38"/>
      <c r="V17" s="39"/>
    </row>
    <row r="18" spans="1:22" x14ac:dyDescent="0.3">
      <c r="A18" s="40" t="s">
        <v>43</v>
      </c>
      <c r="B18" s="47" t="s">
        <v>44</v>
      </c>
      <c r="C18" s="48" t="s">
        <v>29</v>
      </c>
      <c r="D18" s="49"/>
      <c r="E18" s="42"/>
      <c r="F18" s="50"/>
      <c r="G18" s="50">
        <v>1697545</v>
      </c>
      <c r="H18" s="50">
        <v>76700</v>
      </c>
      <c r="I18" s="41">
        <f t="shared" si="2"/>
        <v>1620845</v>
      </c>
      <c r="J18" s="42" t="s">
        <v>26</v>
      </c>
      <c r="K18" s="43">
        <v>0</v>
      </c>
      <c r="L18" s="43">
        <v>1620845</v>
      </c>
      <c r="M18" s="44">
        <f t="shared" si="3"/>
        <v>1</v>
      </c>
      <c r="N18" s="41">
        <f t="shared" si="4"/>
        <v>1620845</v>
      </c>
      <c r="O18" s="41">
        <f t="shared" si="0"/>
        <v>1620845</v>
      </c>
      <c r="P18" s="41">
        <f t="shared" si="5"/>
        <v>0</v>
      </c>
      <c r="Q18" s="45">
        <f t="shared" si="6"/>
        <v>0</v>
      </c>
      <c r="R18" s="46">
        <f t="shared" si="1"/>
        <v>1620845</v>
      </c>
      <c r="S18" s="37"/>
      <c r="T18" s="38"/>
      <c r="V18" s="39"/>
    </row>
    <row r="19" spans="1:22" x14ac:dyDescent="0.3">
      <c r="A19" s="40" t="s">
        <v>45</v>
      </c>
      <c r="B19" s="47" t="s">
        <v>46</v>
      </c>
      <c r="C19" s="48" t="s">
        <v>25</v>
      </c>
      <c r="D19" s="49">
        <v>59800000</v>
      </c>
      <c r="E19" s="42"/>
      <c r="F19" s="50"/>
      <c r="G19" s="50"/>
      <c r="H19" s="50"/>
      <c r="I19" s="41">
        <f t="shared" si="2"/>
        <v>59800000</v>
      </c>
      <c r="J19" s="42" t="s">
        <v>26</v>
      </c>
      <c r="K19" s="43">
        <v>9233837</v>
      </c>
      <c r="L19" s="43">
        <v>50566163</v>
      </c>
      <c r="M19" s="44">
        <f t="shared" si="3"/>
        <v>1</v>
      </c>
      <c r="N19" s="41">
        <f t="shared" si="4"/>
        <v>59800000</v>
      </c>
      <c r="O19" s="41">
        <f t="shared" si="0"/>
        <v>59800000</v>
      </c>
      <c r="P19" s="41">
        <f t="shared" si="5"/>
        <v>0</v>
      </c>
      <c r="Q19" s="45">
        <f t="shared" si="6"/>
        <v>0</v>
      </c>
      <c r="R19" s="46">
        <f t="shared" si="1"/>
        <v>59800000</v>
      </c>
      <c r="S19" s="37"/>
      <c r="T19" s="38"/>
      <c r="V19" s="39"/>
    </row>
    <row r="20" spans="1:22" x14ac:dyDescent="0.3">
      <c r="A20" s="40" t="s">
        <v>47</v>
      </c>
      <c r="B20" s="47" t="s">
        <v>48</v>
      </c>
      <c r="C20" s="48" t="s">
        <v>29</v>
      </c>
      <c r="D20" s="49"/>
      <c r="E20" s="42"/>
      <c r="F20" s="50">
        <v>15000000</v>
      </c>
      <c r="G20" s="50"/>
      <c r="H20" s="50">
        <v>8559622</v>
      </c>
      <c r="I20" s="41">
        <f t="shared" si="2"/>
        <v>6440378</v>
      </c>
      <c r="J20" s="42" t="s">
        <v>26</v>
      </c>
      <c r="K20" s="43">
        <v>0</v>
      </c>
      <c r="L20" s="43">
        <v>6440378</v>
      </c>
      <c r="M20" s="44">
        <f t="shared" si="3"/>
        <v>1</v>
      </c>
      <c r="N20" s="41">
        <f t="shared" si="4"/>
        <v>6440378</v>
      </c>
      <c r="O20" s="41">
        <f t="shared" si="0"/>
        <v>6440378</v>
      </c>
      <c r="P20" s="41">
        <f t="shared" si="5"/>
        <v>0</v>
      </c>
      <c r="Q20" s="45">
        <f t="shared" si="6"/>
        <v>0</v>
      </c>
      <c r="R20" s="46">
        <f t="shared" si="1"/>
        <v>6440378</v>
      </c>
      <c r="S20" s="37"/>
      <c r="T20" s="38"/>
      <c r="V20" s="39"/>
    </row>
    <row r="21" spans="1:22" x14ac:dyDescent="0.3">
      <c r="A21" s="40" t="s">
        <v>49</v>
      </c>
      <c r="B21" s="54" t="s">
        <v>50</v>
      </c>
      <c r="C21" s="55" t="s">
        <v>25</v>
      </c>
      <c r="D21" s="49">
        <v>29000000</v>
      </c>
      <c r="E21" s="42"/>
      <c r="F21" s="50"/>
      <c r="G21" s="50"/>
      <c r="H21" s="50">
        <f>4087300+24700</f>
        <v>4112000</v>
      </c>
      <c r="I21" s="41">
        <f t="shared" si="2"/>
        <v>24888000</v>
      </c>
      <c r="J21" s="42" t="s">
        <v>26</v>
      </c>
      <c r="K21" s="43">
        <v>22810900</v>
      </c>
      <c r="L21" s="43">
        <v>2077100</v>
      </c>
      <c r="M21" s="44">
        <f t="shared" si="3"/>
        <v>1</v>
      </c>
      <c r="N21" s="41">
        <f t="shared" si="4"/>
        <v>24888000</v>
      </c>
      <c r="O21" s="41">
        <f t="shared" si="0"/>
        <v>24888000</v>
      </c>
      <c r="P21" s="41">
        <f t="shared" si="5"/>
        <v>0</v>
      </c>
      <c r="Q21" s="45">
        <f t="shared" si="6"/>
        <v>0</v>
      </c>
      <c r="R21" s="46">
        <f t="shared" si="1"/>
        <v>24888000</v>
      </c>
      <c r="S21" s="37"/>
      <c r="T21" s="38"/>
      <c r="V21" s="39"/>
    </row>
    <row r="22" spans="1:22" x14ac:dyDescent="0.3">
      <c r="A22" s="40" t="s">
        <v>51</v>
      </c>
      <c r="B22" s="54" t="s">
        <v>52</v>
      </c>
      <c r="C22" s="56" t="s">
        <v>25</v>
      </c>
      <c r="D22" s="49">
        <v>4200000</v>
      </c>
      <c r="E22" s="42"/>
      <c r="F22" s="50"/>
      <c r="G22" s="50"/>
      <c r="H22" s="50">
        <f>954990+36610</f>
        <v>991600</v>
      </c>
      <c r="I22" s="41">
        <f t="shared" si="2"/>
        <v>3208400</v>
      </c>
      <c r="J22" s="42" t="s">
        <v>26</v>
      </c>
      <c r="K22" s="43">
        <v>2937000</v>
      </c>
      <c r="L22" s="43">
        <v>271400</v>
      </c>
      <c r="M22" s="44">
        <f t="shared" si="3"/>
        <v>1</v>
      </c>
      <c r="N22" s="41">
        <f t="shared" si="4"/>
        <v>3208400</v>
      </c>
      <c r="O22" s="41">
        <f t="shared" si="0"/>
        <v>3208400</v>
      </c>
      <c r="P22" s="41">
        <f t="shared" si="5"/>
        <v>0</v>
      </c>
      <c r="Q22" s="45">
        <f t="shared" si="6"/>
        <v>0</v>
      </c>
      <c r="R22" s="46">
        <f t="shared" si="1"/>
        <v>3208400</v>
      </c>
      <c r="S22" s="37"/>
      <c r="T22" s="38"/>
      <c r="V22" s="39"/>
    </row>
    <row r="23" spans="1:22" x14ac:dyDescent="0.3">
      <c r="A23" s="40" t="s">
        <v>53</v>
      </c>
      <c r="B23" s="54" t="s">
        <v>54</v>
      </c>
      <c r="C23" s="56" t="s">
        <v>25</v>
      </c>
      <c r="D23" s="49">
        <v>24500000</v>
      </c>
      <c r="E23" s="42"/>
      <c r="F23" s="50"/>
      <c r="G23" s="50"/>
      <c r="H23" s="50">
        <v>5831000</v>
      </c>
      <c r="I23" s="41">
        <f t="shared" si="2"/>
        <v>18669000</v>
      </c>
      <c r="J23" s="42" t="s">
        <v>26</v>
      </c>
      <c r="K23" s="43">
        <v>17110800</v>
      </c>
      <c r="L23" s="43">
        <v>1558200</v>
      </c>
      <c r="M23" s="44">
        <f t="shared" si="3"/>
        <v>1</v>
      </c>
      <c r="N23" s="41">
        <f t="shared" si="4"/>
        <v>18669000</v>
      </c>
      <c r="O23" s="41">
        <f t="shared" si="0"/>
        <v>18669000</v>
      </c>
      <c r="P23" s="41">
        <f t="shared" si="5"/>
        <v>0</v>
      </c>
      <c r="Q23" s="45">
        <f t="shared" si="6"/>
        <v>0</v>
      </c>
      <c r="R23" s="46">
        <f t="shared" si="1"/>
        <v>18669000</v>
      </c>
      <c r="S23" s="37"/>
      <c r="T23" s="38"/>
      <c r="V23" s="39"/>
    </row>
    <row r="24" spans="1:22" x14ac:dyDescent="0.3">
      <c r="A24" s="40" t="s">
        <v>55</v>
      </c>
      <c r="B24" s="54" t="s">
        <v>56</v>
      </c>
      <c r="C24" s="56" t="s">
        <v>25</v>
      </c>
      <c r="D24" s="49">
        <v>4300000</v>
      </c>
      <c r="E24" s="42"/>
      <c r="F24" s="50"/>
      <c r="G24" s="50"/>
      <c r="H24" s="50">
        <f>1179200+3200</f>
        <v>1182400</v>
      </c>
      <c r="I24" s="41">
        <f t="shared" si="2"/>
        <v>3117600</v>
      </c>
      <c r="J24" s="42" t="s">
        <v>26</v>
      </c>
      <c r="K24" s="43">
        <v>2857500</v>
      </c>
      <c r="L24" s="43">
        <v>260100</v>
      </c>
      <c r="M24" s="44">
        <f t="shared" si="3"/>
        <v>1</v>
      </c>
      <c r="N24" s="41">
        <f>K24+L24</f>
        <v>3117600</v>
      </c>
      <c r="O24" s="41">
        <f t="shared" si="0"/>
        <v>3117600</v>
      </c>
      <c r="P24" s="41">
        <f t="shared" si="5"/>
        <v>0</v>
      </c>
      <c r="Q24" s="45">
        <f t="shared" si="6"/>
        <v>0</v>
      </c>
      <c r="R24" s="46">
        <f t="shared" si="1"/>
        <v>3117600</v>
      </c>
      <c r="S24" s="37"/>
      <c r="T24" s="38"/>
      <c r="V24" s="39"/>
    </row>
    <row r="25" spans="1:22" x14ac:dyDescent="0.3">
      <c r="A25" s="40" t="s">
        <v>57</v>
      </c>
      <c r="B25" s="54" t="s">
        <v>58</v>
      </c>
      <c r="C25" s="56" t="s">
        <v>25</v>
      </c>
      <c r="D25" s="49">
        <v>4300000</v>
      </c>
      <c r="E25" s="42"/>
      <c r="F25" s="50"/>
      <c r="G25" s="50"/>
      <c r="H25" s="50">
        <f>1182400</f>
        <v>1182400</v>
      </c>
      <c r="I25" s="41">
        <f t="shared" si="2"/>
        <v>3117600</v>
      </c>
      <c r="J25" s="42" t="s">
        <v>26</v>
      </c>
      <c r="K25" s="43">
        <v>2857500</v>
      </c>
      <c r="L25" s="43">
        <v>260100</v>
      </c>
      <c r="M25" s="44">
        <f t="shared" si="3"/>
        <v>1</v>
      </c>
      <c r="N25" s="41">
        <f t="shared" si="4"/>
        <v>3117600</v>
      </c>
      <c r="O25" s="41">
        <f t="shared" si="0"/>
        <v>3117600</v>
      </c>
      <c r="P25" s="41">
        <f t="shared" si="5"/>
        <v>0</v>
      </c>
      <c r="Q25" s="45">
        <f t="shared" si="6"/>
        <v>0</v>
      </c>
      <c r="R25" s="46">
        <f t="shared" si="1"/>
        <v>3117600</v>
      </c>
      <c r="S25" s="37"/>
      <c r="T25" s="38"/>
      <c r="V25" s="39"/>
    </row>
    <row r="26" spans="1:22" x14ac:dyDescent="0.3">
      <c r="A26" s="40" t="s">
        <v>59</v>
      </c>
      <c r="B26" s="54" t="s">
        <v>60</v>
      </c>
      <c r="C26" s="56" t="s">
        <v>25</v>
      </c>
      <c r="D26" s="49">
        <v>7800000</v>
      </c>
      <c r="E26" s="42"/>
      <c r="F26" s="50"/>
      <c r="G26" s="50"/>
      <c r="H26" s="50">
        <f>1566400+6300</f>
        <v>1572700</v>
      </c>
      <c r="I26" s="41">
        <f t="shared" si="2"/>
        <v>6227300</v>
      </c>
      <c r="J26" s="42" t="s">
        <v>26</v>
      </c>
      <c r="K26" s="43">
        <v>5707600</v>
      </c>
      <c r="L26" s="43">
        <v>519700</v>
      </c>
      <c r="M26" s="44">
        <f t="shared" si="3"/>
        <v>1</v>
      </c>
      <c r="N26" s="41">
        <f t="shared" si="4"/>
        <v>6227300</v>
      </c>
      <c r="O26" s="41">
        <f t="shared" si="0"/>
        <v>6227300</v>
      </c>
      <c r="P26" s="41">
        <f t="shared" si="5"/>
        <v>0</v>
      </c>
      <c r="Q26" s="45">
        <f t="shared" si="6"/>
        <v>0</v>
      </c>
      <c r="R26" s="46">
        <f t="shared" si="1"/>
        <v>6227300</v>
      </c>
      <c r="S26" s="37"/>
      <c r="T26" s="38"/>
      <c r="V26" s="39"/>
    </row>
    <row r="27" spans="1:22" x14ac:dyDescent="0.3">
      <c r="A27" s="57" t="s">
        <v>61</v>
      </c>
      <c r="B27" s="53" t="s">
        <v>62</v>
      </c>
      <c r="C27" s="58" t="s">
        <v>25</v>
      </c>
      <c r="D27" s="59">
        <v>44000000</v>
      </c>
      <c r="E27" s="42"/>
      <c r="F27" s="50"/>
      <c r="G27" s="50"/>
      <c r="H27" s="50"/>
      <c r="I27" s="41">
        <f t="shared" si="2"/>
        <v>44000000</v>
      </c>
      <c r="J27" s="42" t="s">
        <v>26</v>
      </c>
      <c r="K27" s="43">
        <v>41905481</v>
      </c>
      <c r="L27" s="43">
        <v>2094519</v>
      </c>
      <c r="M27" s="44">
        <f t="shared" si="3"/>
        <v>1</v>
      </c>
      <c r="N27" s="41">
        <f t="shared" si="4"/>
        <v>44000000</v>
      </c>
      <c r="O27" s="41">
        <f t="shared" si="0"/>
        <v>44000000</v>
      </c>
      <c r="P27" s="41">
        <f t="shared" si="5"/>
        <v>0</v>
      </c>
      <c r="Q27" s="45">
        <f t="shared" si="6"/>
        <v>0</v>
      </c>
      <c r="R27" s="46">
        <f t="shared" si="1"/>
        <v>44000000</v>
      </c>
      <c r="S27" s="37"/>
      <c r="T27" s="38"/>
      <c r="V27" s="39"/>
    </row>
    <row r="28" spans="1:22" x14ac:dyDescent="0.3">
      <c r="A28" s="57" t="s">
        <v>61</v>
      </c>
      <c r="B28" s="53" t="s">
        <v>63</v>
      </c>
      <c r="C28" s="58">
        <v>45</v>
      </c>
      <c r="D28" s="59"/>
      <c r="E28" s="42"/>
      <c r="F28" s="50">
        <v>50000000</v>
      </c>
      <c r="G28" s="50"/>
      <c r="H28" s="50">
        <f>29907701+2194343</f>
        <v>32102044</v>
      </c>
      <c r="I28" s="41">
        <f t="shared" si="2"/>
        <v>17897956</v>
      </c>
      <c r="J28" s="42" t="s">
        <v>26</v>
      </c>
      <c r="K28" s="43">
        <v>0</v>
      </c>
      <c r="L28" s="43">
        <v>17897956</v>
      </c>
      <c r="M28" s="44">
        <f t="shared" si="3"/>
        <v>1</v>
      </c>
      <c r="N28" s="41">
        <f t="shared" si="4"/>
        <v>17897956</v>
      </c>
      <c r="O28" s="41">
        <f t="shared" si="0"/>
        <v>17897956</v>
      </c>
      <c r="P28" s="41">
        <f t="shared" si="5"/>
        <v>0</v>
      </c>
      <c r="Q28" s="45">
        <f t="shared" si="6"/>
        <v>0</v>
      </c>
      <c r="R28" s="46">
        <f t="shared" si="1"/>
        <v>17897956</v>
      </c>
      <c r="S28" s="37"/>
      <c r="T28" s="38"/>
      <c r="V28" s="39"/>
    </row>
    <row r="29" spans="1:22" ht="17.25" thickBot="1" x14ac:dyDescent="0.35">
      <c r="A29" s="60" t="s">
        <v>64</v>
      </c>
      <c r="B29" s="61" t="s">
        <v>65</v>
      </c>
      <c r="C29" s="62" t="s">
        <v>25</v>
      </c>
      <c r="D29" s="63">
        <v>1406000</v>
      </c>
      <c r="E29" s="64"/>
      <c r="F29" s="65"/>
      <c r="G29" s="64"/>
      <c r="H29" s="65">
        <v>590829</v>
      </c>
      <c r="I29" s="66">
        <f t="shared" si="2"/>
        <v>815171</v>
      </c>
      <c r="J29" s="67" t="s">
        <v>26</v>
      </c>
      <c r="K29" s="68">
        <v>741735</v>
      </c>
      <c r="L29" s="68">
        <v>73436</v>
      </c>
      <c r="M29" s="69">
        <f t="shared" si="3"/>
        <v>1</v>
      </c>
      <c r="N29" s="66">
        <f t="shared" si="4"/>
        <v>815171</v>
      </c>
      <c r="O29" s="66">
        <f t="shared" si="0"/>
        <v>815171</v>
      </c>
      <c r="P29" s="66">
        <f t="shared" si="5"/>
        <v>0</v>
      </c>
      <c r="Q29" s="70">
        <f t="shared" si="6"/>
        <v>0</v>
      </c>
      <c r="R29" s="71">
        <f t="shared" si="1"/>
        <v>815171</v>
      </c>
      <c r="S29" s="72"/>
      <c r="T29" s="73"/>
      <c r="V29" s="39"/>
    </row>
    <row r="30" spans="1:22" s="89" customFormat="1" ht="30.75" customHeight="1" thickBot="1" x14ac:dyDescent="0.35">
      <c r="A30" s="74" t="s">
        <v>66</v>
      </c>
      <c r="B30" s="75" t="s">
        <v>67</v>
      </c>
      <c r="C30" s="76">
        <v>1</v>
      </c>
      <c r="D30" s="77">
        <v>1759240</v>
      </c>
      <c r="E30" s="78"/>
      <c r="F30" s="79"/>
      <c r="G30" s="80">
        <f>SUM(G31:G33)</f>
        <v>6000000</v>
      </c>
      <c r="H30" s="79">
        <f>SUM(H31:H33)</f>
        <v>3625438</v>
      </c>
      <c r="I30" s="80">
        <f t="shared" si="2"/>
        <v>4133802</v>
      </c>
      <c r="J30" s="81" t="s">
        <v>68</v>
      </c>
      <c r="K30" s="82">
        <v>4121202</v>
      </c>
      <c r="L30" s="82">
        <f>SUM(L31:L33)</f>
        <v>12600</v>
      </c>
      <c r="M30" s="83">
        <f t="shared" si="3"/>
        <v>1</v>
      </c>
      <c r="N30" s="80">
        <f>K30+L30</f>
        <v>4133802</v>
      </c>
      <c r="O30" s="80">
        <f t="shared" si="0"/>
        <v>4133802</v>
      </c>
      <c r="P30" s="80">
        <f t="shared" si="5"/>
        <v>0</v>
      </c>
      <c r="Q30" s="84">
        <f t="shared" si="6"/>
        <v>0</v>
      </c>
      <c r="R30" s="85">
        <f t="shared" si="1"/>
        <v>4133802</v>
      </c>
      <c r="S30" s="86"/>
      <c r="T30" s="87"/>
      <c r="U30" s="88"/>
    </row>
    <row r="31" spans="1:22" s="4" customFormat="1" x14ac:dyDescent="0.3">
      <c r="A31" s="90" t="s">
        <v>66</v>
      </c>
      <c r="B31" s="91" t="s">
        <v>69</v>
      </c>
      <c r="C31" s="92" t="s">
        <v>25</v>
      </c>
      <c r="D31" s="93"/>
      <c r="E31" s="94"/>
      <c r="F31" s="95"/>
      <c r="G31" s="96">
        <v>6000000</v>
      </c>
      <c r="H31" s="94"/>
      <c r="I31" s="97"/>
      <c r="J31" s="98"/>
      <c r="K31" s="96"/>
      <c r="L31" s="96"/>
      <c r="M31" s="99"/>
      <c r="N31" s="97"/>
      <c r="O31" s="97"/>
      <c r="P31" s="97"/>
      <c r="Q31" s="100"/>
      <c r="R31" s="101"/>
      <c r="S31" s="102"/>
      <c r="T31" s="103"/>
      <c r="U31" s="104"/>
    </row>
    <row r="32" spans="1:22" s="4" customFormat="1" x14ac:dyDescent="0.3">
      <c r="A32" s="105" t="s">
        <v>66</v>
      </c>
      <c r="B32" s="27" t="s">
        <v>70</v>
      </c>
      <c r="C32" s="106" t="s">
        <v>25</v>
      </c>
      <c r="D32" s="107"/>
      <c r="E32" s="30"/>
      <c r="F32" s="31"/>
      <c r="G32" s="33"/>
      <c r="H32" s="31">
        <v>3625438</v>
      </c>
      <c r="I32" s="51"/>
      <c r="J32" s="108"/>
      <c r="K32" s="33"/>
      <c r="L32" s="33"/>
      <c r="M32" s="34"/>
      <c r="N32" s="51"/>
      <c r="O32" s="51"/>
      <c r="P32" s="51"/>
      <c r="Q32" s="109"/>
      <c r="R32" s="52"/>
      <c r="S32" s="110"/>
      <c r="T32" s="111"/>
      <c r="U32" s="104"/>
    </row>
    <row r="33" spans="1:21" s="4" customFormat="1" ht="17.25" thickBot="1" x14ac:dyDescent="0.35">
      <c r="A33" s="105" t="s">
        <v>66</v>
      </c>
      <c r="B33" s="47" t="s">
        <v>71</v>
      </c>
      <c r="C33" s="56" t="s">
        <v>25</v>
      </c>
      <c r="D33" s="112"/>
      <c r="E33" s="42"/>
      <c r="F33" s="50"/>
      <c r="G33" s="43"/>
      <c r="H33" s="42"/>
      <c r="I33" s="41"/>
      <c r="J33" s="113">
        <v>2391102</v>
      </c>
      <c r="K33" s="43"/>
      <c r="L33" s="43">
        <v>12600</v>
      </c>
      <c r="M33" s="44"/>
      <c r="N33" s="41"/>
      <c r="O33" s="41"/>
      <c r="P33" s="41"/>
      <c r="Q33" s="45"/>
      <c r="R33" s="46"/>
      <c r="S33" s="114"/>
      <c r="T33" s="115"/>
      <c r="U33" s="104"/>
    </row>
    <row r="34" spans="1:21" s="89" customFormat="1" ht="33" customHeight="1" thickBot="1" x14ac:dyDescent="0.35">
      <c r="A34" s="116" t="s">
        <v>72</v>
      </c>
      <c r="B34" s="117" t="s">
        <v>73</v>
      </c>
      <c r="C34" s="76" t="s">
        <v>25</v>
      </c>
      <c r="D34" s="118">
        <v>10031128</v>
      </c>
      <c r="E34" s="78"/>
      <c r="F34" s="79"/>
      <c r="G34" s="80">
        <f>SUM(G35:G37)</f>
        <v>10000000</v>
      </c>
      <c r="H34" s="78"/>
      <c r="I34" s="80">
        <f t="shared" si="2"/>
        <v>20031128</v>
      </c>
      <c r="J34" s="81" t="s">
        <v>68</v>
      </c>
      <c r="K34" s="82">
        <v>13482057</v>
      </c>
      <c r="L34" s="82">
        <f>SUM(L35:L37)</f>
        <v>6549071</v>
      </c>
      <c r="M34" s="83">
        <f t="shared" si="3"/>
        <v>1</v>
      </c>
      <c r="N34" s="80">
        <f t="shared" si="4"/>
        <v>20031128</v>
      </c>
      <c r="O34" s="80">
        <f t="shared" si="0"/>
        <v>20031128</v>
      </c>
      <c r="P34" s="80">
        <f t="shared" si="5"/>
        <v>0</v>
      </c>
      <c r="Q34" s="84">
        <f t="shared" si="6"/>
        <v>0</v>
      </c>
      <c r="R34" s="85">
        <f t="shared" si="1"/>
        <v>20031128</v>
      </c>
      <c r="S34" s="86"/>
      <c r="T34" s="87"/>
      <c r="U34" s="88"/>
    </row>
    <row r="35" spans="1:21" s="4" customFormat="1" ht="18" customHeight="1" x14ac:dyDescent="0.3">
      <c r="A35" s="119" t="s">
        <v>72</v>
      </c>
      <c r="B35" s="120" t="s">
        <v>69</v>
      </c>
      <c r="C35" s="121" t="s">
        <v>25</v>
      </c>
      <c r="D35" s="122"/>
      <c r="E35" s="94"/>
      <c r="F35" s="95"/>
      <c r="G35" s="96">
        <v>4500000</v>
      </c>
      <c r="H35" s="94"/>
      <c r="I35" s="97"/>
      <c r="J35" s="98"/>
      <c r="K35" s="96"/>
      <c r="L35" s="96">
        <v>0</v>
      </c>
      <c r="M35" s="99"/>
      <c r="N35" s="97"/>
      <c r="O35" s="97"/>
      <c r="P35" s="97"/>
      <c r="Q35" s="100"/>
      <c r="R35" s="101"/>
      <c r="S35" s="102"/>
      <c r="T35" s="103"/>
      <c r="U35" s="104"/>
    </row>
    <row r="36" spans="1:21" s="4" customFormat="1" ht="18" customHeight="1" x14ac:dyDescent="0.3">
      <c r="A36" s="123" t="s">
        <v>72</v>
      </c>
      <c r="B36" s="124" t="s">
        <v>74</v>
      </c>
      <c r="C36" s="125" t="s">
        <v>25</v>
      </c>
      <c r="D36" s="29"/>
      <c r="E36" s="30"/>
      <c r="F36" s="31"/>
      <c r="G36" s="33">
        <v>5500000</v>
      </c>
      <c r="H36" s="30"/>
      <c r="I36" s="51"/>
      <c r="J36" s="108"/>
      <c r="K36" s="33"/>
      <c r="L36" s="33"/>
      <c r="M36" s="34"/>
      <c r="N36" s="51"/>
      <c r="O36" s="51"/>
      <c r="P36" s="51"/>
      <c r="Q36" s="109"/>
      <c r="R36" s="52"/>
      <c r="S36" s="110"/>
      <c r="T36" s="111"/>
      <c r="U36" s="104"/>
    </row>
    <row r="37" spans="1:21" s="4" customFormat="1" ht="18" customHeight="1" thickBot="1" x14ac:dyDescent="0.35">
      <c r="A37" s="123" t="s">
        <v>72</v>
      </c>
      <c r="B37" s="47" t="s">
        <v>75</v>
      </c>
      <c r="C37" s="125" t="s">
        <v>25</v>
      </c>
      <c r="D37" s="29"/>
      <c r="E37" s="30"/>
      <c r="F37" s="31"/>
      <c r="G37" s="33"/>
      <c r="H37" s="30"/>
      <c r="I37" s="51"/>
      <c r="J37" s="113">
        <v>321899</v>
      </c>
      <c r="K37" s="33"/>
      <c r="L37" s="31">
        <v>6549071</v>
      </c>
      <c r="M37" s="34"/>
      <c r="N37" s="51"/>
      <c r="O37" s="51"/>
      <c r="P37" s="51"/>
      <c r="Q37" s="109"/>
      <c r="R37" s="52"/>
      <c r="S37" s="114"/>
      <c r="T37" s="115"/>
      <c r="U37" s="104"/>
    </row>
    <row r="38" spans="1:21" s="4" customFormat="1" ht="34.5" customHeight="1" thickBot="1" x14ac:dyDescent="0.35">
      <c r="A38" s="126" t="s">
        <v>72</v>
      </c>
      <c r="B38" s="127" t="s">
        <v>73</v>
      </c>
      <c r="C38" s="128" t="s">
        <v>29</v>
      </c>
      <c r="D38" s="129"/>
      <c r="E38" s="130"/>
      <c r="F38" s="131"/>
      <c r="G38" s="132">
        <f>SUM(G39:G50)</f>
        <v>7729726</v>
      </c>
      <c r="H38" s="131">
        <f>SUM(H39:H49)</f>
        <v>4007750</v>
      </c>
      <c r="I38" s="133">
        <f t="shared" si="2"/>
        <v>3721976</v>
      </c>
      <c r="J38" s="134" t="s">
        <v>68</v>
      </c>
      <c r="K38" s="132"/>
      <c r="L38" s="135">
        <f>SUM(L39:L50)</f>
        <v>3721976</v>
      </c>
      <c r="M38" s="136">
        <f t="shared" si="3"/>
        <v>1</v>
      </c>
      <c r="N38" s="133">
        <f t="shared" si="4"/>
        <v>3721976</v>
      </c>
      <c r="O38" s="133">
        <f t="shared" si="0"/>
        <v>3721976</v>
      </c>
      <c r="P38" s="133">
        <f t="shared" si="5"/>
        <v>0</v>
      </c>
      <c r="Q38" s="137">
        <f t="shared" si="6"/>
        <v>0</v>
      </c>
      <c r="R38" s="138">
        <f t="shared" si="1"/>
        <v>3721976</v>
      </c>
      <c r="S38" s="139"/>
      <c r="T38" s="140"/>
      <c r="U38" s="104"/>
    </row>
    <row r="39" spans="1:21" s="4" customFormat="1" ht="18" customHeight="1" x14ac:dyDescent="0.3">
      <c r="A39" s="123" t="s">
        <v>72</v>
      </c>
      <c r="B39" s="141" t="s">
        <v>76</v>
      </c>
      <c r="C39" s="125" t="s">
        <v>29</v>
      </c>
      <c r="D39" s="142"/>
      <c r="E39" s="143"/>
      <c r="F39" s="144"/>
      <c r="G39" s="145">
        <v>7729726</v>
      </c>
      <c r="H39" s="143"/>
      <c r="I39" s="32"/>
      <c r="J39" s="146"/>
      <c r="K39" s="145"/>
      <c r="L39" s="147"/>
      <c r="M39" s="148"/>
      <c r="N39" s="32"/>
      <c r="O39" s="32"/>
      <c r="P39" s="32"/>
      <c r="Q39" s="35"/>
      <c r="R39" s="52"/>
      <c r="S39" s="102"/>
      <c r="T39" s="103"/>
      <c r="U39" s="104"/>
    </row>
    <row r="40" spans="1:21" s="4" customFormat="1" ht="18" customHeight="1" x14ac:dyDescent="0.3">
      <c r="A40" s="123" t="s">
        <v>72</v>
      </c>
      <c r="B40" s="47" t="s">
        <v>77</v>
      </c>
      <c r="C40" s="125" t="s">
        <v>29</v>
      </c>
      <c r="D40" s="149"/>
      <c r="E40" s="42"/>
      <c r="F40" s="50"/>
      <c r="G40" s="43"/>
      <c r="H40" s="50">
        <v>4007750</v>
      </c>
      <c r="I40" s="41"/>
      <c r="J40" s="113"/>
      <c r="K40" s="43"/>
      <c r="L40" s="150"/>
      <c r="M40" s="44"/>
      <c r="N40" s="41"/>
      <c r="O40" s="41"/>
      <c r="P40" s="41"/>
      <c r="Q40" s="45"/>
      <c r="R40" s="52"/>
      <c r="S40" s="110"/>
      <c r="T40" s="111"/>
      <c r="U40" s="104"/>
    </row>
    <row r="41" spans="1:21" s="4" customFormat="1" ht="18" customHeight="1" x14ac:dyDescent="0.3">
      <c r="A41" s="123" t="s">
        <v>72</v>
      </c>
      <c r="B41" s="47" t="s">
        <v>75</v>
      </c>
      <c r="C41" s="125" t="s">
        <v>29</v>
      </c>
      <c r="D41" s="49"/>
      <c r="E41" s="42"/>
      <c r="F41" s="50"/>
      <c r="G41" s="43"/>
      <c r="H41" s="42"/>
      <c r="I41" s="41"/>
      <c r="J41" s="113">
        <v>321899</v>
      </c>
      <c r="K41" s="43"/>
      <c r="L41" s="150">
        <v>2450929</v>
      </c>
      <c r="M41" s="44"/>
      <c r="N41" s="41"/>
      <c r="O41" s="41"/>
      <c r="P41" s="41"/>
      <c r="Q41" s="109"/>
      <c r="R41" s="52"/>
      <c r="S41" s="110"/>
      <c r="T41" s="111"/>
      <c r="U41" s="104"/>
    </row>
    <row r="42" spans="1:21" s="4" customFormat="1" ht="18" customHeight="1" x14ac:dyDescent="0.3">
      <c r="A42" s="123" t="s">
        <v>72</v>
      </c>
      <c r="B42" s="151" t="s">
        <v>78</v>
      </c>
      <c r="C42" s="125" t="s">
        <v>29</v>
      </c>
      <c r="D42" s="29"/>
      <c r="E42" s="30"/>
      <c r="F42" s="31"/>
      <c r="G42" s="33"/>
      <c r="H42" s="30"/>
      <c r="I42" s="51"/>
      <c r="J42" s="67">
        <v>3899302</v>
      </c>
      <c r="K42" s="33"/>
      <c r="L42" s="152">
        <v>18500</v>
      </c>
      <c r="M42" s="34"/>
      <c r="N42" s="51"/>
      <c r="O42" s="51"/>
      <c r="P42" s="51"/>
      <c r="Q42" s="109"/>
      <c r="R42" s="52"/>
      <c r="S42" s="110"/>
      <c r="T42" s="111"/>
      <c r="U42" s="104"/>
    </row>
    <row r="43" spans="1:21" s="4" customFormat="1" ht="18" customHeight="1" x14ac:dyDescent="0.3">
      <c r="A43" s="153" t="s">
        <v>72</v>
      </c>
      <c r="B43" s="151" t="s">
        <v>79</v>
      </c>
      <c r="C43" s="125" t="s">
        <v>29</v>
      </c>
      <c r="D43" s="29"/>
      <c r="E43" s="30"/>
      <c r="F43" s="31"/>
      <c r="G43" s="33"/>
      <c r="H43" s="30"/>
      <c r="I43" s="51"/>
      <c r="J43" s="67">
        <v>3532201</v>
      </c>
      <c r="K43" s="33"/>
      <c r="L43" s="152">
        <f>17000+34000+60000+22500</f>
        <v>133500</v>
      </c>
      <c r="M43" s="34"/>
      <c r="N43" s="51"/>
      <c r="O43" s="51"/>
      <c r="P43" s="51"/>
      <c r="Q43" s="109"/>
      <c r="R43" s="52"/>
      <c r="S43" s="110"/>
      <c r="T43" s="111"/>
      <c r="U43" s="104"/>
    </row>
    <row r="44" spans="1:21" s="4" customFormat="1" ht="18" customHeight="1" x14ac:dyDescent="0.3">
      <c r="A44" s="153" t="s">
        <v>72</v>
      </c>
      <c r="B44" s="151" t="s">
        <v>80</v>
      </c>
      <c r="C44" s="125" t="s">
        <v>29</v>
      </c>
      <c r="D44" s="29"/>
      <c r="E44" s="30"/>
      <c r="F44" s="31"/>
      <c r="G44" s="33"/>
      <c r="H44" s="30"/>
      <c r="I44" s="51"/>
      <c r="J44" s="67">
        <v>3212801</v>
      </c>
      <c r="K44" s="33"/>
      <c r="L44" s="152">
        <v>70000</v>
      </c>
      <c r="M44" s="34"/>
      <c r="N44" s="51"/>
      <c r="O44" s="51"/>
      <c r="P44" s="51"/>
      <c r="Q44" s="109"/>
      <c r="R44" s="52"/>
      <c r="S44" s="110"/>
      <c r="T44" s="111"/>
      <c r="U44" s="104"/>
    </row>
    <row r="45" spans="1:21" s="4" customFormat="1" ht="18" customHeight="1" x14ac:dyDescent="0.3">
      <c r="A45" s="153" t="s">
        <v>72</v>
      </c>
      <c r="B45" s="151" t="s">
        <v>81</v>
      </c>
      <c r="C45" s="125" t="s">
        <v>29</v>
      </c>
      <c r="D45" s="29"/>
      <c r="E45" s="30"/>
      <c r="F45" s="31"/>
      <c r="G45" s="33"/>
      <c r="H45" s="30"/>
      <c r="I45" s="51"/>
      <c r="J45" s="67">
        <v>3219302</v>
      </c>
      <c r="K45" s="33"/>
      <c r="L45" s="152">
        <f>77000</f>
        <v>77000</v>
      </c>
      <c r="M45" s="34"/>
      <c r="N45" s="51"/>
      <c r="O45" s="51"/>
      <c r="P45" s="51"/>
      <c r="Q45" s="109"/>
      <c r="R45" s="52"/>
      <c r="S45" s="110"/>
      <c r="T45" s="111"/>
      <c r="U45" s="104"/>
    </row>
    <row r="46" spans="1:21" s="4" customFormat="1" ht="18" customHeight="1" x14ac:dyDescent="0.3">
      <c r="A46" s="153" t="s">
        <v>72</v>
      </c>
      <c r="B46" s="151" t="s">
        <v>82</v>
      </c>
      <c r="C46" s="125" t="s">
        <v>29</v>
      </c>
      <c r="D46" s="29"/>
      <c r="E46" s="30"/>
      <c r="F46" s="31"/>
      <c r="G46" s="33"/>
      <c r="H46" s="30"/>
      <c r="I46" s="51"/>
      <c r="J46" s="67">
        <v>3219305</v>
      </c>
      <c r="K46" s="33"/>
      <c r="L46" s="152">
        <f>57000</f>
        <v>57000</v>
      </c>
      <c r="M46" s="34"/>
      <c r="N46" s="51"/>
      <c r="O46" s="51"/>
      <c r="P46" s="51"/>
      <c r="Q46" s="109"/>
      <c r="R46" s="52"/>
      <c r="S46" s="110"/>
      <c r="T46" s="111"/>
      <c r="U46" s="104"/>
    </row>
    <row r="47" spans="1:21" s="4" customFormat="1" ht="18" customHeight="1" x14ac:dyDescent="0.3">
      <c r="A47" s="153" t="s">
        <v>72</v>
      </c>
      <c r="B47" s="151" t="s">
        <v>83</v>
      </c>
      <c r="C47" s="125" t="s">
        <v>29</v>
      </c>
      <c r="D47" s="29"/>
      <c r="E47" s="30"/>
      <c r="F47" s="31"/>
      <c r="G47" s="33"/>
      <c r="H47" s="30"/>
      <c r="I47" s="51"/>
      <c r="J47" s="67">
        <v>4641003</v>
      </c>
      <c r="K47" s="33"/>
      <c r="L47" s="152">
        <v>38800</v>
      </c>
      <c r="M47" s="34"/>
      <c r="N47" s="51"/>
      <c r="O47" s="51"/>
      <c r="P47" s="51"/>
      <c r="Q47" s="109"/>
      <c r="R47" s="52"/>
      <c r="S47" s="110"/>
      <c r="T47" s="111"/>
      <c r="U47" s="104"/>
    </row>
    <row r="48" spans="1:21" s="4" customFormat="1" ht="18" customHeight="1" x14ac:dyDescent="0.3">
      <c r="A48" s="153" t="s">
        <v>72</v>
      </c>
      <c r="B48" s="151" t="s">
        <v>84</v>
      </c>
      <c r="C48" s="125" t="s">
        <v>29</v>
      </c>
      <c r="D48" s="29"/>
      <c r="E48" s="30"/>
      <c r="F48" s="31"/>
      <c r="G48" s="33"/>
      <c r="H48" s="30"/>
      <c r="I48" s="51"/>
      <c r="J48" s="67">
        <v>3641001</v>
      </c>
      <c r="K48" s="33"/>
      <c r="L48" s="152">
        <v>42500</v>
      </c>
      <c r="M48" s="34"/>
      <c r="N48" s="51"/>
      <c r="O48" s="51"/>
      <c r="P48" s="51"/>
      <c r="Q48" s="109"/>
      <c r="R48" s="52"/>
      <c r="S48" s="110"/>
      <c r="T48" s="111"/>
      <c r="U48" s="104"/>
    </row>
    <row r="49" spans="1:21" s="4" customFormat="1" ht="18" customHeight="1" x14ac:dyDescent="0.3">
      <c r="A49" s="153" t="s">
        <v>72</v>
      </c>
      <c r="B49" s="151" t="s">
        <v>85</v>
      </c>
      <c r="C49" s="125" t="s">
        <v>29</v>
      </c>
      <c r="D49" s="29"/>
      <c r="E49" s="30"/>
      <c r="F49" s="31"/>
      <c r="G49" s="33"/>
      <c r="H49" s="30"/>
      <c r="I49" s="51"/>
      <c r="J49" s="67">
        <v>3532101</v>
      </c>
      <c r="K49" s="33"/>
      <c r="L49" s="152">
        <v>11000</v>
      </c>
      <c r="M49" s="34"/>
      <c r="N49" s="51"/>
      <c r="O49" s="51"/>
      <c r="P49" s="51"/>
      <c r="Q49" s="109"/>
      <c r="R49" s="52"/>
      <c r="S49" s="110"/>
      <c r="T49" s="111"/>
      <c r="U49" s="104"/>
    </row>
    <row r="50" spans="1:21" s="4" customFormat="1" ht="18" customHeight="1" thickBot="1" x14ac:dyDescent="0.35">
      <c r="A50" s="153" t="s">
        <v>72</v>
      </c>
      <c r="B50" s="151" t="s">
        <v>86</v>
      </c>
      <c r="C50" s="125" t="s">
        <v>29</v>
      </c>
      <c r="D50" s="29"/>
      <c r="E50" s="30"/>
      <c r="F50" s="31"/>
      <c r="G50" s="33"/>
      <c r="H50" s="30"/>
      <c r="I50" s="51"/>
      <c r="J50" s="67">
        <v>3331101</v>
      </c>
      <c r="K50" s="33"/>
      <c r="L50" s="152">
        <v>822747</v>
      </c>
      <c r="M50" s="34"/>
      <c r="N50" s="51"/>
      <c r="O50" s="51"/>
      <c r="P50" s="51"/>
      <c r="Q50" s="109"/>
      <c r="R50" s="52"/>
      <c r="S50" s="114"/>
      <c r="T50" s="115"/>
      <c r="U50" s="104"/>
    </row>
    <row r="51" spans="1:21" s="89" customFormat="1" ht="17.25" thickBot="1" x14ac:dyDescent="0.35">
      <c r="A51" s="154" t="s">
        <v>87</v>
      </c>
      <c r="B51" s="155" t="s">
        <v>88</v>
      </c>
      <c r="C51" s="76">
        <v>1</v>
      </c>
      <c r="D51" s="118">
        <v>23209632</v>
      </c>
      <c r="E51" s="78"/>
      <c r="F51" s="79"/>
      <c r="G51" s="78">
        <f>SUM(G52:G58)</f>
        <v>0</v>
      </c>
      <c r="H51" s="156">
        <f>SUM(H52:H58)</f>
        <v>15201930</v>
      </c>
      <c r="I51" s="80">
        <f t="shared" si="2"/>
        <v>8007702</v>
      </c>
      <c r="J51" s="81" t="s">
        <v>68</v>
      </c>
      <c r="K51" s="82">
        <v>3665154</v>
      </c>
      <c r="L51" s="82">
        <f>SUM(L52:L58)</f>
        <v>4342548</v>
      </c>
      <c r="M51" s="83">
        <f t="shared" si="3"/>
        <v>1</v>
      </c>
      <c r="N51" s="80">
        <f t="shared" si="4"/>
        <v>8007702</v>
      </c>
      <c r="O51" s="80">
        <f t="shared" si="0"/>
        <v>8007702</v>
      </c>
      <c r="P51" s="80">
        <f t="shared" si="5"/>
        <v>0</v>
      </c>
      <c r="Q51" s="84">
        <f t="shared" si="6"/>
        <v>0</v>
      </c>
      <c r="R51" s="85">
        <f t="shared" si="1"/>
        <v>8007702</v>
      </c>
      <c r="S51" s="86"/>
      <c r="T51" s="87"/>
      <c r="U51" s="88"/>
    </row>
    <row r="52" spans="1:21" s="4" customFormat="1" x14ac:dyDescent="0.3">
      <c r="A52" s="157" t="s">
        <v>87</v>
      </c>
      <c r="B52" s="158" t="s">
        <v>74</v>
      </c>
      <c r="C52" s="92" t="s">
        <v>25</v>
      </c>
      <c r="D52" s="122"/>
      <c r="E52" s="94"/>
      <c r="F52" s="95"/>
      <c r="G52" s="94"/>
      <c r="H52" s="95">
        <v>5500000</v>
      </c>
      <c r="I52" s="97"/>
      <c r="J52" s="98"/>
      <c r="K52" s="96"/>
      <c r="L52" s="96">
        <v>0</v>
      </c>
      <c r="M52" s="99"/>
      <c r="N52" s="97"/>
      <c r="O52" s="97"/>
      <c r="P52" s="97"/>
      <c r="Q52" s="100"/>
      <c r="R52" s="101"/>
      <c r="S52" s="102"/>
      <c r="T52" s="103"/>
      <c r="U52" s="104"/>
    </row>
    <row r="53" spans="1:21" s="4" customFormat="1" x14ac:dyDescent="0.3">
      <c r="A53" s="57" t="s">
        <v>87</v>
      </c>
      <c r="B53" s="47" t="s">
        <v>77</v>
      </c>
      <c r="C53" s="106" t="s">
        <v>25</v>
      </c>
      <c r="D53" s="29"/>
      <c r="E53" s="30"/>
      <c r="F53" s="31"/>
      <c r="G53" s="30"/>
      <c r="H53" s="31">
        <v>9701930</v>
      </c>
      <c r="I53" s="51"/>
      <c r="J53" s="108"/>
      <c r="K53" s="33"/>
      <c r="L53" s="33"/>
      <c r="M53" s="34"/>
      <c r="N53" s="51"/>
      <c r="O53" s="51"/>
      <c r="P53" s="51"/>
      <c r="Q53" s="109"/>
      <c r="R53" s="52"/>
      <c r="S53" s="110"/>
      <c r="T53" s="111"/>
      <c r="U53" s="104"/>
    </row>
    <row r="54" spans="1:21" s="4" customFormat="1" x14ac:dyDescent="0.3">
      <c r="A54" s="57" t="s">
        <v>87</v>
      </c>
      <c r="B54" s="159" t="s">
        <v>89</v>
      </c>
      <c r="C54" s="56" t="s">
        <v>25</v>
      </c>
      <c r="D54" s="49"/>
      <c r="E54" s="42"/>
      <c r="F54" s="50"/>
      <c r="G54" s="42"/>
      <c r="H54" s="50"/>
      <c r="I54" s="41"/>
      <c r="J54" s="113">
        <v>4634002</v>
      </c>
      <c r="K54" s="43"/>
      <c r="L54" s="43">
        <f>751000+192041+173448</f>
        <v>1116489</v>
      </c>
      <c r="M54" s="44"/>
      <c r="N54" s="41"/>
      <c r="O54" s="41"/>
      <c r="P54" s="41"/>
      <c r="Q54" s="45"/>
      <c r="R54" s="46"/>
      <c r="S54" s="110"/>
      <c r="T54" s="111"/>
      <c r="U54" s="104"/>
    </row>
    <row r="55" spans="1:21" s="4" customFormat="1" x14ac:dyDescent="0.3">
      <c r="A55" s="57" t="s">
        <v>87</v>
      </c>
      <c r="B55" s="159" t="s">
        <v>90</v>
      </c>
      <c r="C55" s="56" t="s">
        <v>25</v>
      </c>
      <c r="D55" s="49"/>
      <c r="E55" s="42"/>
      <c r="F55" s="50"/>
      <c r="G55" s="42"/>
      <c r="H55" s="50"/>
      <c r="I55" s="41"/>
      <c r="J55" s="113"/>
      <c r="K55" s="43"/>
      <c r="L55" s="43">
        <v>2030000</v>
      </c>
      <c r="M55" s="44"/>
      <c r="N55" s="41"/>
      <c r="O55" s="41"/>
      <c r="P55" s="41"/>
      <c r="Q55" s="45"/>
      <c r="R55" s="46"/>
      <c r="S55" s="110"/>
      <c r="T55" s="111"/>
      <c r="U55" s="104"/>
    </row>
    <row r="56" spans="1:21" s="4" customFormat="1" x14ac:dyDescent="0.3">
      <c r="A56" s="57" t="s">
        <v>87</v>
      </c>
      <c r="B56" s="159" t="s">
        <v>91</v>
      </c>
      <c r="C56" s="56" t="s">
        <v>25</v>
      </c>
      <c r="D56" s="49"/>
      <c r="E56" s="42"/>
      <c r="F56" s="50"/>
      <c r="G56" s="42"/>
      <c r="H56" s="50"/>
      <c r="I56" s="41"/>
      <c r="J56" s="113">
        <v>4291231</v>
      </c>
      <c r="K56" s="43"/>
      <c r="L56" s="43">
        <v>8100</v>
      </c>
      <c r="M56" s="44"/>
      <c r="N56" s="41"/>
      <c r="O56" s="41"/>
      <c r="P56" s="41"/>
      <c r="Q56" s="45"/>
      <c r="R56" s="46"/>
      <c r="S56" s="110"/>
      <c r="T56" s="111"/>
      <c r="U56" s="104"/>
    </row>
    <row r="57" spans="1:21" s="4" customFormat="1" x14ac:dyDescent="0.3">
      <c r="A57" s="57" t="s">
        <v>87</v>
      </c>
      <c r="B57" s="159" t="s">
        <v>92</v>
      </c>
      <c r="C57" s="56" t="s">
        <v>25</v>
      </c>
      <c r="D57" s="49"/>
      <c r="E57" s="42"/>
      <c r="F57" s="50"/>
      <c r="G57" s="42"/>
      <c r="H57" s="50"/>
      <c r="I57" s="41"/>
      <c r="J57" s="113">
        <v>4526101</v>
      </c>
      <c r="K57" s="43"/>
      <c r="L57" s="43">
        <v>80000</v>
      </c>
      <c r="M57" s="44"/>
      <c r="N57" s="41"/>
      <c r="O57" s="41"/>
      <c r="P57" s="41"/>
      <c r="Q57" s="45"/>
      <c r="R57" s="46"/>
      <c r="S57" s="110"/>
      <c r="T57" s="111"/>
      <c r="U57" s="104"/>
    </row>
    <row r="58" spans="1:21" s="4" customFormat="1" ht="17.25" thickBot="1" x14ac:dyDescent="0.35">
      <c r="A58" s="57" t="s">
        <v>87</v>
      </c>
      <c r="B58" s="159" t="s">
        <v>93</v>
      </c>
      <c r="C58" s="56" t="s">
        <v>25</v>
      </c>
      <c r="D58" s="49"/>
      <c r="E58" s="42"/>
      <c r="F58" s="50"/>
      <c r="G58" s="42"/>
      <c r="H58" s="50"/>
      <c r="I58" s="41"/>
      <c r="J58" s="113">
        <v>45271</v>
      </c>
      <c r="K58" s="43"/>
      <c r="L58" s="43">
        <v>1107959</v>
      </c>
      <c r="M58" s="44"/>
      <c r="N58" s="41"/>
      <c r="O58" s="41"/>
      <c r="P58" s="41"/>
      <c r="Q58" s="45"/>
      <c r="R58" s="46"/>
      <c r="S58" s="114"/>
      <c r="T58" s="115"/>
      <c r="U58" s="104"/>
    </row>
    <row r="59" spans="1:21" s="4" customFormat="1" ht="17.25" thickBot="1" x14ac:dyDescent="0.35">
      <c r="A59" s="160" t="s">
        <v>87</v>
      </c>
      <c r="B59" s="161" t="s">
        <v>88</v>
      </c>
      <c r="C59" s="128" t="s">
        <v>29</v>
      </c>
      <c r="D59" s="129"/>
      <c r="E59" s="130"/>
      <c r="F59" s="131"/>
      <c r="G59" s="131">
        <f>SUM(G60:G61)</f>
        <v>15672875</v>
      </c>
      <c r="H59" s="131">
        <f>SUM(H60:H61)</f>
        <v>15672875</v>
      </c>
      <c r="I59" s="133">
        <f t="shared" si="2"/>
        <v>0</v>
      </c>
      <c r="J59" s="134" t="s">
        <v>68</v>
      </c>
      <c r="K59" s="132">
        <v>0</v>
      </c>
      <c r="L59" s="132">
        <v>0</v>
      </c>
      <c r="M59" s="136">
        <v>1</v>
      </c>
      <c r="N59" s="133">
        <v>0</v>
      </c>
      <c r="O59" s="133">
        <v>0</v>
      </c>
      <c r="P59" s="133">
        <f t="shared" si="5"/>
        <v>0</v>
      </c>
      <c r="Q59" s="137">
        <v>0</v>
      </c>
      <c r="R59" s="138">
        <f t="shared" si="1"/>
        <v>0</v>
      </c>
      <c r="S59" s="139"/>
      <c r="T59" s="140"/>
      <c r="U59" s="104"/>
    </row>
    <row r="60" spans="1:21" s="4" customFormat="1" x14ac:dyDescent="0.3">
      <c r="A60" s="162" t="s">
        <v>87</v>
      </c>
      <c r="B60" s="163" t="s">
        <v>94</v>
      </c>
      <c r="C60" s="164" t="s">
        <v>29</v>
      </c>
      <c r="D60" s="142"/>
      <c r="E60" s="143"/>
      <c r="F60" s="144"/>
      <c r="G60" s="144">
        <v>15672875</v>
      </c>
      <c r="H60" s="144"/>
      <c r="I60" s="32"/>
      <c r="J60" s="146"/>
      <c r="K60" s="145"/>
      <c r="L60" s="145"/>
      <c r="M60" s="148"/>
      <c r="N60" s="32"/>
      <c r="O60" s="32"/>
      <c r="P60" s="32"/>
      <c r="Q60" s="35"/>
      <c r="R60" s="165"/>
      <c r="S60" s="102"/>
      <c r="T60" s="103"/>
      <c r="U60" s="104"/>
    </row>
    <row r="61" spans="1:21" s="4" customFormat="1" ht="17.25" thickBot="1" x14ac:dyDescent="0.35">
      <c r="A61" s="57" t="s">
        <v>87</v>
      </c>
      <c r="B61" s="159" t="s">
        <v>95</v>
      </c>
      <c r="C61" s="166" t="s">
        <v>29</v>
      </c>
      <c r="D61" s="49"/>
      <c r="E61" s="42"/>
      <c r="F61" s="50"/>
      <c r="G61" s="50"/>
      <c r="H61" s="50">
        <v>15672875</v>
      </c>
      <c r="I61" s="41"/>
      <c r="J61" s="113"/>
      <c r="K61" s="43"/>
      <c r="L61" s="43"/>
      <c r="M61" s="44"/>
      <c r="N61" s="41"/>
      <c r="O61" s="41"/>
      <c r="P61" s="41"/>
      <c r="Q61" s="45"/>
      <c r="R61" s="46"/>
      <c r="S61" s="114"/>
      <c r="T61" s="115"/>
      <c r="U61" s="104"/>
    </row>
    <row r="62" spans="1:21" s="89" customFormat="1" ht="48.75" customHeight="1" thickBot="1" x14ac:dyDescent="0.35">
      <c r="A62" s="167" t="s">
        <v>96</v>
      </c>
      <c r="B62" s="168" t="s">
        <v>97</v>
      </c>
      <c r="C62" s="169" t="s">
        <v>25</v>
      </c>
      <c r="D62" s="170">
        <v>38900000</v>
      </c>
      <c r="E62" s="130"/>
      <c r="F62" s="131"/>
      <c r="G62" s="130">
        <f>SUM(G63:G67)</f>
        <v>0</v>
      </c>
      <c r="H62" s="171">
        <f>SUM(H63:H67)</f>
        <v>4678240</v>
      </c>
      <c r="I62" s="172">
        <f t="shared" si="2"/>
        <v>34221760</v>
      </c>
      <c r="J62" s="173" t="s">
        <v>68</v>
      </c>
      <c r="K62" s="172">
        <v>13999880</v>
      </c>
      <c r="L62" s="174">
        <f>SUM(L64:L67)</f>
        <v>20221880</v>
      </c>
      <c r="M62" s="175">
        <f t="shared" si="3"/>
        <v>1</v>
      </c>
      <c r="N62" s="172">
        <f t="shared" si="4"/>
        <v>34221760</v>
      </c>
      <c r="O62" s="172">
        <f t="shared" si="0"/>
        <v>34221760</v>
      </c>
      <c r="P62" s="172">
        <f t="shared" si="5"/>
        <v>0</v>
      </c>
      <c r="Q62" s="176">
        <f t="shared" si="6"/>
        <v>0</v>
      </c>
      <c r="R62" s="177">
        <f t="shared" si="1"/>
        <v>34221760</v>
      </c>
      <c r="S62" s="86"/>
      <c r="T62" s="87"/>
      <c r="U62" s="88"/>
    </row>
    <row r="63" spans="1:21" s="89" customFormat="1" ht="19.5" customHeight="1" x14ac:dyDescent="0.3">
      <c r="A63" s="178" t="s">
        <v>96</v>
      </c>
      <c r="B63" s="179" t="s">
        <v>95</v>
      </c>
      <c r="C63" s="180" t="s">
        <v>25</v>
      </c>
      <c r="D63" s="93"/>
      <c r="E63" s="94"/>
      <c r="F63" s="95"/>
      <c r="G63" s="94"/>
      <c r="H63" s="96">
        <v>4678240</v>
      </c>
      <c r="I63" s="181"/>
      <c r="J63" s="182"/>
      <c r="K63" s="181"/>
      <c r="L63" s="183"/>
      <c r="M63" s="184"/>
      <c r="N63" s="181"/>
      <c r="O63" s="181"/>
      <c r="P63" s="181"/>
      <c r="Q63" s="185"/>
      <c r="R63" s="186"/>
      <c r="S63" s="187"/>
      <c r="T63" s="188"/>
      <c r="U63" s="88"/>
    </row>
    <row r="64" spans="1:21" s="4" customFormat="1" ht="21" customHeight="1" x14ac:dyDescent="0.3">
      <c r="A64" s="189" t="s">
        <v>96</v>
      </c>
      <c r="B64" s="190" t="s">
        <v>98</v>
      </c>
      <c r="C64" s="191" t="s">
        <v>25</v>
      </c>
      <c r="D64" s="107"/>
      <c r="E64" s="30"/>
      <c r="F64" s="31"/>
      <c r="G64" s="30"/>
      <c r="H64" s="30"/>
      <c r="I64" s="51"/>
      <c r="J64" s="108">
        <v>65116</v>
      </c>
      <c r="K64" s="33"/>
      <c r="L64" s="33">
        <f>194200+5800+200000</f>
        <v>400000</v>
      </c>
      <c r="M64" s="34"/>
      <c r="N64" s="51"/>
      <c r="O64" s="51"/>
      <c r="P64" s="51"/>
      <c r="Q64" s="109"/>
      <c r="R64" s="52"/>
      <c r="S64" s="110"/>
      <c r="T64" s="111"/>
      <c r="U64" s="104"/>
    </row>
    <row r="65" spans="1:21" s="4" customFormat="1" ht="21" customHeight="1" x14ac:dyDescent="0.3">
      <c r="A65" s="192" t="s">
        <v>96</v>
      </c>
      <c r="B65" s="190" t="s">
        <v>99</v>
      </c>
      <c r="C65" s="191" t="s">
        <v>25</v>
      </c>
      <c r="D65" s="107"/>
      <c r="E65" s="30"/>
      <c r="F65" s="31"/>
      <c r="G65" s="30"/>
      <c r="H65" s="30"/>
      <c r="I65" s="51"/>
      <c r="J65" s="108"/>
      <c r="K65" s="33"/>
      <c r="L65" s="33">
        <v>18770000</v>
      </c>
      <c r="M65" s="34"/>
      <c r="N65" s="51"/>
      <c r="O65" s="51"/>
      <c r="P65" s="51"/>
      <c r="Q65" s="35"/>
      <c r="R65" s="165"/>
      <c r="S65" s="110"/>
      <c r="T65" s="111"/>
      <c r="U65" s="104"/>
    </row>
    <row r="66" spans="1:21" s="4" customFormat="1" ht="18" customHeight="1" x14ac:dyDescent="0.3">
      <c r="A66" s="192" t="s">
        <v>96</v>
      </c>
      <c r="B66" s="193" t="s">
        <v>100</v>
      </c>
      <c r="C66" s="194" t="s">
        <v>25</v>
      </c>
      <c r="D66" s="112"/>
      <c r="E66" s="42"/>
      <c r="F66" s="50"/>
      <c r="G66" s="42"/>
      <c r="H66" s="42"/>
      <c r="I66" s="41"/>
      <c r="J66" s="113">
        <v>17100</v>
      </c>
      <c r="K66" s="43"/>
      <c r="L66" s="43">
        <v>992100</v>
      </c>
      <c r="M66" s="44"/>
      <c r="N66" s="41"/>
      <c r="O66" s="41"/>
      <c r="P66" s="41"/>
      <c r="Q66" s="45"/>
      <c r="R66" s="46"/>
      <c r="S66" s="110"/>
      <c r="T66" s="111"/>
      <c r="U66" s="104"/>
    </row>
    <row r="67" spans="1:21" s="4" customFormat="1" ht="18.75" customHeight="1" thickBot="1" x14ac:dyDescent="0.35">
      <c r="A67" s="195" t="s">
        <v>96</v>
      </c>
      <c r="B67" s="196" t="s">
        <v>101</v>
      </c>
      <c r="C67" s="197" t="s">
        <v>25</v>
      </c>
      <c r="D67" s="198"/>
      <c r="E67" s="199"/>
      <c r="F67" s="200"/>
      <c r="G67" s="199"/>
      <c r="H67" s="199"/>
      <c r="I67" s="201"/>
      <c r="J67" s="202">
        <v>94110</v>
      </c>
      <c r="K67" s="203"/>
      <c r="L67" s="203">
        <f>59780</f>
        <v>59780</v>
      </c>
      <c r="M67" s="204"/>
      <c r="N67" s="201"/>
      <c r="O67" s="201"/>
      <c r="P67" s="201"/>
      <c r="Q67" s="205"/>
      <c r="R67" s="71"/>
      <c r="S67" s="114"/>
      <c r="T67" s="115"/>
      <c r="U67" s="104"/>
    </row>
    <row r="68" spans="1:21" s="89" customFormat="1" ht="36" customHeight="1" thickBot="1" x14ac:dyDescent="0.35">
      <c r="A68" s="160" t="s">
        <v>102</v>
      </c>
      <c r="B68" s="161" t="s">
        <v>103</v>
      </c>
      <c r="C68" s="206" t="s">
        <v>25</v>
      </c>
      <c r="D68" s="207">
        <v>15000000</v>
      </c>
      <c r="E68" s="208"/>
      <c r="F68" s="209"/>
      <c r="G68" s="210">
        <f>SUM(G69:G71)</f>
        <v>16573460</v>
      </c>
      <c r="H68" s="209">
        <f>SUM(H69:H71)</f>
        <v>175757</v>
      </c>
      <c r="I68" s="172">
        <f t="shared" si="2"/>
        <v>31397703</v>
      </c>
      <c r="J68" s="173">
        <v>71434</v>
      </c>
      <c r="K68" s="174">
        <v>3777401</v>
      </c>
      <c r="L68" s="174">
        <f>SUM(L69:L71)</f>
        <v>27620302</v>
      </c>
      <c r="M68" s="175">
        <f t="shared" si="3"/>
        <v>1</v>
      </c>
      <c r="N68" s="172">
        <f t="shared" si="4"/>
        <v>31397703</v>
      </c>
      <c r="O68" s="172">
        <f t="shared" si="0"/>
        <v>31397703</v>
      </c>
      <c r="P68" s="172">
        <f t="shared" si="5"/>
        <v>0</v>
      </c>
      <c r="Q68" s="176">
        <f t="shared" si="6"/>
        <v>0</v>
      </c>
      <c r="R68" s="211">
        <f t="shared" si="1"/>
        <v>31397703</v>
      </c>
      <c r="S68" s="86"/>
      <c r="T68" s="87"/>
      <c r="U68" s="88"/>
    </row>
    <row r="69" spans="1:21" s="89" customFormat="1" ht="18.75" customHeight="1" x14ac:dyDescent="0.3">
      <c r="A69" s="162" t="s">
        <v>102</v>
      </c>
      <c r="B69" s="212" t="s">
        <v>104</v>
      </c>
      <c r="C69" s="213">
        <v>1</v>
      </c>
      <c r="D69" s="214"/>
      <c r="E69" s="215"/>
      <c r="F69" s="216"/>
      <c r="G69" s="217">
        <v>16573460</v>
      </c>
      <c r="H69" s="215"/>
      <c r="I69" s="218"/>
      <c r="J69" s="219"/>
      <c r="K69" s="220"/>
      <c r="L69" s="220"/>
      <c r="M69" s="221"/>
      <c r="N69" s="218"/>
      <c r="O69" s="218"/>
      <c r="P69" s="218"/>
      <c r="Q69" s="222"/>
      <c r="R69" s="223"/>
      <c r="S69" s="187"/>
      <c r="T69" s="188"/>
      <c r="U69" s="88"/>
    </row>
    <row r="70" spans="1:21" s="89" customFormat="1" ht="18.75" customHeight="1" x14ac:dyDescent="0.3">
      <c r="A70" s="162" t="s">
        <v>102</v>
      </c>
      <c r="B70" s="163" t="s">
        <v>95</v>
      </c>
      <c r="C70" s="224">
        <v>1</v>
      </c>
      <c r="D70" s="225"/>
      <c r="E70" s="226"/>
      <c r="F70" s="227"/>
      <c r="G70" s="228"/>
      <c r="H70" s="228">
        <v>175757</v>
      </c>
      <c r="I70" s="229"/>
      <c r="J70" s="230"/>
      <c r="K70" s="231"/>
      <c r="L70" s="231"/>
      <c r="M70" s="232"/>
      <c r="N70" s="229"/>
      <c r="O70" s="229"/>
      <c r="P70" s="229"/>
      <c r="Q70" s="233"/>
      <c r="R70" s="234"/>
      <c r="S70" s="235"/>
      <c r="T70" s="236"/>
      <c r="U70" s="88"/>
    </row>
    <row r="71" spans="1:21" s="89" customFormat="1" ht="18.75" customHeight="1" thickBot="1" x14ac:dyDescent="0.35">
      <c r="A71" s="162" t="s">
        <v>102</v>
      </c>
      <c r="B71" s="237" t="s">
        <v>105</v>
      </c>
      <c r="C71" s="238">
        <v>1</v>
      </c>
      <c r="D71" s="239"/>
      <c r="E71" s="240"/>
      <c r="F71" s="241"/>
      <c r="G71" s="240"/>
      <c r="H71" s="240"/>
      <c r="I71" s="242"/>
      <c r="J71" s="243">
        <v>71359</v>
      </c>
      <c r="K71" s="244"/>
      <c r="L71" s="244">
        <v>27620302</v>
      </c>
      <c r="M71" s="245"/>
      <c r="N71" s="242"/>
      <c r="O71" s="242"/>
      <c r="P71" s="242"/>
      <c r="Q71" s="246"/>
      <c r="R71" s="247"/>
      <c r="S71" s="248"/>
      <c r="T71" s="249"/>
      <c r="U71" s="88"/>
    </row>
    <row r="72" spans="1:21" s="89" customFormat="1" ht="31.5" customHeight="1" thickBot="1" x14ac:dyDescent="0.35">
      <c r="A72" s="160" t="s">
        <v>102</v>
      </c>
      <c r="B72" s="161" t="s">
        <v>103</v>
      </c>
      <c r="C72" s="206">
        <v>45</v>
      </c>
      <c r="D72" s="207"/>
      <c r="E72" s="208"/>
      <c r="F72" s="209"/>
      <c r="G72" s="210">
        <f>SUM(G73:G74)</f>
        <v>103943</v>
      </c>
      <c r="H72" s="209">
        <f>SUM(H73:H74)</f>
        <v>103943</v>
      </c>
      <c r="I72" s="172">
        <f t="shared" si="2"/>
        <v>0</v>
      </c>
      <c r="J72" s="173" t="s">
        <v>68</v>
      </c>
      <c r="K72" s="174"/>
      <c r="L72" s="174">
        <f>SUM(L73:L74)</f>
        <v>0</v>
      </c>
      <c r="M72" s="175">
        <v>1</v>
      </c>
      <c r="N72" s="172">
        <f t="shared" si="4"/>
        <v>0</v>
      </c>
      <c r="O72" s="172">
        <f t="shared" si="0"/>
        <v>0</v>
      </c>
      <c r="P72" s="172">
        <f t="shared" si="5"/>
        <v>0</v>
      </c>
      <c r="Q72" s="176">
        <v>0</v>
      </c>
      <c r="R72" s="138">
        <f>O72</f>
        <v>0</v>
      </c>
      <c r="S72" s="86"/>
      <c r="T72" s="87"/>
      <c r="U72" s="88"/>
    </row>
    <row r="73" spans="1:21" s="89" customFormat="1" ht="18.75" customHeight="1" x14ac:dyDescent="0.3">
      <c r="A73" s="250" t="s">
        <v>102</v>
      </c>
      <c r="B73" s="212" t="s">
        <v>104</v>
      </c>
      <c r="C73" s="251">
        <v>45</v>
      </c>
      <c r="D73" s="214"/>
      <c r="E73" s="215"/>
      <c r="F73" s="216"/>
      <c r="G73" s="217">
        <v>103943</v>
      </c>
      <c r="H73" s="215"/>
      <c r="I73" s="218"/>
      <c r="J73" s="219"/>
      <c r="K73" s="220"/>
      <c r="L73" s="220"/>
      <c r="M73" s="221"/>
      <c r="N73" s="218"/>
      <c r="O73" s="218"/>
      <c r="P73" s="218"/>
      <c r="Q73" s="222"/>
      <c r="R73" s="252"/>
      <c r="S73" s="187"/>
      <c r="T73" s="188"/>
      <c r="U73" s="88"/>
    </row>
    <row r="74" spans="1:21" s="89" customFormat="1" ht="18.75" customHeight="1" thickBot="1" x14ac:dyDescent="0.35">
      <c r="A74" s="253" t="s">
        <v>102</v>
      </c>
      <c r="B74" s="237" t="s">
        <v>95</v>
      </c>
      <c r="C74" s="254">
        <v>45</v>
      </c>
      <c r="D74" s="255"/>
      <c r="E74" s="256"/>
      <c r="F74" s="257"/>
      <c r="G74" s="256"/>
      <c r="H74" s="241">
        <v>103943</v>
      </c>
      <c r="I74" s="258"/>
      <c r="J74" s="259"/>
      <c r="K74" s="260"/>
      <c r="L74" s="260"/>
      <c r="M74" s="261"/>
      <c r="N74" s="258"/>
      <c r="O74" s="258"/>
      <c r="P74" s="258"/>
      <c r="Q74" s="262"/>
      <c r="R74" s="234"/>
      <c r="S74" s="248"/>
      <c r="T74" s="249"/>
      <c r="U74" s="88"/>
    </row>
    <row r="75" spans="1:21" s="89" customFormat="1" ht="16.5" customHeight="1" thickBot="1" x14ac:dyDescent="0.35">
      <c r="A75" s="167" t="s">
        <v>106</v>
      </c>
      <c r="B75" s="263" t="s">
        <v>107</v>
      </c>
      <c r="C75" s="128">
        <v>1</v>
      </c>
      <c r="D75" s="170">
        <v>172550000</v>
      </c>
      <c r="E75" s="208"/>
      <c r="F75" s="209"/>
      <c r="G75" s="174">
        <f>SUM(G76:G92)</f>
        <v>26002133</v>
      </c>
      <c r="H75" s="174">
        <v>16500000</v>
      </c>
      <c r="I75" s="172">
        <f>D75-E75+F75+G75-H75</f>
        <v>182052133</v>
      </c>
      <c r="J75" s="208" t="s">
        <v>68</v>
      </c>
      <c r="K75" s="264">
        <v>111798141</v>
      </c>
      <c r="L75" s="265">
        <f>SUM(L77:L92)</f>
        <v>70253992</v>
      </c>
      <c r="M75" s="175">
        <f>N75/I75</f>
        <v>1</v>
      </c>
      <c r="N75" s="172">
        <f t="shared" si="4"/>
        <v>182052133</v>
      </c>
      <c r="O75" s="172">
        <f t="shared" si="0"/>
        <v>182052133</v>
      </c>
      <c r="P75" s="133">
        <f>SUM(P76:P92)</f>
        <v>0</v>
      </c>
      <c r="Q75" s="176">
        <f t="shared" si="6"/>
        <v>0</v>
      </c>
      <c r="R75" s="177">
        <f t="shared" si="1"/>
        <v>182052133</v>
      </c>
      <c r="S75" s="86"/>
      <c r="T75" s="87"/>
      <c r="U75" s="88"/>
    </row>
    <row r="76" spans="1:21" s="89" customFormat="1" ht="16.5" customHeight="1" x14ac:dyDescent="0.3">
      <c r="A76" s="40" t="s">
        <v>106</v>
      </c>
      <c r="B76" s="120" t="s">
        <v>108</v>
      </c>
      <c r="C76" s="106" t="s">
        <v>25</v>
      </c>
      <c r="D76" s="266"/>
      <c r="E76" s="215"/>
      <c r="F76" s="216"/>
      <c r="G76" s="217">
        <v>145729</v>
      </c>
      <c r="H76" s="267"/>
      <c r="I76" s="218"/>
      <c r="J76" s="215"/>
      <c r="K76" s="220"/>
      <c r="L76" s="217">
        <v>0</v>
      </c>
      <c r="M76" s="221"/>
      <c r="N76" s="218"/>
      <c r="O76" s="218"/>
      <c r="P76" s="218"/>
      <c r="Q76" s="222"/>
      <c r="R76" s="252"/>
      <c r="S76" s="187"/>
      <c r="T76" s="188"/>
      <c r="U76" s="88"/>
    </row>
    <row r="77" spans="1:21" s="89" customFormat="1" ht="16.5" customHeight="1" x14ac:dyDescent="0.3">
      <c r="A77" s="40" t="s">
        <v>106</v>
      </c>
      <c r="B77" s="124" t="s">
        <v>108</v>
      </c>
      <c r="C77" s="106" t="s">
        <v>25</v>
      </c>
      <c r="D77" s="266"/>
      <c r="E77" s="215"/>
      <c r="F77" s="216"/>
      <c r="G77" s="217">
        <v>590829</v>
      </c>
      <c r="H77" s="267"/>
      <c r="I77" s="218"/>
      <c r="J77" s="215"/>
      <c r="K77" s="220"/>
      <c r="L77" s="217">
        <v>0</v>
      </c>
      <c r="M77" s="221"/>
      <c r="N77" s="218"/>
      <c r="O77" s="218"/>
      <c r="P77" s="218"/>
      <c r="Q77" s="222"/>
      <c r="R77" s="252"/>
      <c r="S77" s="235"/>
      <c r="T77" s="236"/>
      <c r="U77" s="88"/>
    </row>
    <row r="78" spans="1:21" s="89" customFormat="1" ht="16.5" customHeight="1" x14ac:dyDescent="0.3">
      <c r="A78" s="40" t="s">
        <v>106</v>
      </c>
      <c r="B78" s="124" t="s">
        <v>109</v>
      </c>
      <c r="C78" s="106" t="s">
        <v>25</v>
      </c>
      <c r="D78" s="266"/>
      <c r="E78" s="215"/>
      <c r="F78" s="216"/>
      <c r="G78" s="217">
        <v>25265575</v>
      </c>
      <c r="H78" s="267"/>
      <c r="I78" s="218"/>
      <c r="J78" s="215"/>
      <c r="K78" s="220"/>
      <c r="L78" s="217"/>
      <c r="M78" s="221"/>
      <c r="N78" s="218"/>
      <c r="O78" s="218"/>
      <c r="P78" s="218"/>
      <c r="Q78" s="222"/>
      <c r="R78" s="252"/>
      <c r="S78" s="235"/>
      <c r="T78" s="236"/>
      <c r="U78" s="88"/>
    </row>
    <row r="79" spans="1:21" s="89" customFormat="1" ht="18.75" customHeight="1" x14ac:dyDescent="0.3">
      <c r="A79" s="40" t="s">
        <v>106</v>
      </c>
      <c r="B79" s="268" t="s">
        <v>110</v>
      </c>
      <c r="C79" s="56" t="s">
        <v>25</v>
      </c>
      <c r="D79" s="269"/>
      <c r="E79" s="270"/>
      <c r="F79" s="271"/>
      <c r="G79" s="270"/>
      <c r="H79" s="270"/>
      <c r="I79" s="272"/>
      <c r="J79" s="113">
        <v>83112</v>
      </c>
      <c r="K79" s="43"/>
      <c r="L79" s="50">
        <v>9500000</v>
      </c>
      <c r="M79" s="273"/>
      <c r="N79" s="272"/>
      <c r="O79" s="272"/>
      <c r="P79" s="272"/>
      <c r="Q79" s="274"/>
      <c r="R79" s="275"/>
      <c r="S79" s="235"/>
      <c r="T79" s="236"/>
      <c r="U79" s="88"/>
    </row>
    <row r="80" spans="1:21" s="89" customFormat="1" ht="18.75" customHeight="1" x14ac:dyDescent="0.3">
      <c r="A80" s="40" t="s">
        <v>106</v>
      </c>
      <c r="B80" s="268" t="s">
        <v>111</v>
      </c>
      <c r="C80" s="56" t="s">
        <v>25</v>
      </c>
      <c r="D80" s="269"/>
      <c r="E80" s="270"/>
      <c r="F80" s="271"/>
      <c r="G80" s="270"/>
      <c r="H80" s="270"/>
      <c r="I80" s="272"/>
      <c r="J80" s="113">
        <v>83151</v>
      </c>
      <c r="K80" s="43"/>
      <c r="L80" s="50">
        <v>23783366</v>
      </c>
      <c r="M80" s="273"/>
      <c r="N80" s="272"/>
      <c r="O80" s="272"/>
      <c r="P80" s="272"/>
      <c r="Q80" s="274"/>
      <c r="R80" s="275"/>
      <c r="S80" s="235"/>
      <c r="T80" s="236"/>
      <c r="U80" s="88"/>
    </row>
    <row r="81" spans="1:21" s="89" customFormat="1" ht="18.75" customHeight="1" x14ac:dyDescent="0.3">
      <c r="A81" s="40" t="s">
        <v>106</v>
      </c>
      <c r="B81" s="268" t="s">
        <v>112</v>
      </c>
      <c r="C81" s="56" t="s">
        <v>25</v>
      </c>
      <c r="D81" s="269"/>
      <c r="E81" s="270"/>
      <c r="F81" s="271"/>
      <c r="G81" s="270"/>
      <c r="H81" s="270"/>
      <c r="I81" s="272"/>
      <c r="J81" s="113">
        <v>82221</v>
      </c>
      <c r="K81" s="43"/>
      <c r="L81" s="50">
        <f>2500000+2500000</f>
        <v>5000000</v>
      </c>
      <c r="M81" s="273"/>
      <c r="N81" s="272"/>
      <c r="O81" s="272"/>
      <c r="P81" s="272"/>
      <c r="Q81" s="274"/>
      <c r="R81" s="275"/>
      <c r="S81" s="235"/>
      <c r="T81" s="236"/>
      <c r="U81" s="88"/>
    </row>
    <row r="82" spans="1:21" s="89" customFormat="1" ht="18.75" customHeight="1" x14ac:dyDescent="0.3">
      <c r="A82" s="40" t="s">
        <v>106</v>
      </c>
      <c r="B82" s="268" t="s">
        <v>113</v>
      </c>
      <c r="C82" s="56" t="s">
        <v>25</v>
      </c>
      <c r="D82" s="269"/>
      <c r="E82" s="270"/>
      <c r="F82" s="271"/>
      <c r="G82" s="270"/>
      <c r="H82" s="270"/>
      <c r="I82" s="272"/>
      <c r="J82" s="113">
        <v>85999</v>
      </c>
      <c r="K82" s="43"/>
      <c r="L82" s="50">
        <f>1800000+1800000</f>
        <v>3600000</v>
      </c>
      <c r="M82" s="273"/>
      <c r="N82" s="272"/>
      <c r="O82" s="272"/>
      <c r="P82" s="272"/>
      <c r="Q82" s="274"/>
      <c r="R82" s="275"/>
      <c r="S82" s="235"/>
      <c r="T82" s="236"/>
      <c r="U82" s="88"/>
    </row>
    <row r="83" spans="1:21" s="89" customFormat="1" ht="18.75" customHeight="1" x14ac:dyDescent="0.3">
      <c r="A83" s="40" t="s">
        <v>106</v>
      </c>
      <c r="B83" s="268" t="s">
        <v>114</v>
      </c>
      <c r="C83" s="56" t="s">
        <v>25</v>
      </c>
      <c r="D83" s="269"/>
      <c r="E83" s="270"/>
      <c r="F83" s="271"/>
      <c r="G83" s="270"/>
      <c r="H83" s="270"/>
      <c r="I83" s="272"/>
      <c r="J83" s="113">
        <v>3254001</v>
      </c>
      <c r="K83" s="43"/>
      <c r="L83" s="50">
        <v>600000</v>
      </c>
      <c r="M83" s="273"/>
      <c r="N83" s="272"/>
      <c r="O83" s="272"/>
      <c r="P83" s="272"/>
      <c r="Q83" s="274"/>
      <c r="R83" s="275"/>
      <c r="S83" s="235"/>
      <c r="T83" s="236"/>
      <c r="U83" s="88"/>
    </row>
    <row r="84" spans="1:21" s="89" customFormat="1" ht="18.75" customHeight="1" x14ac:dyDescent="0.3">
      <c r="A84" s="40" t="s">
        <v>106</v>
      </c>
      <c r="B84" s="268" t="s">
        <v>115</v>
      </c>
      <c r="C84" s="56" t="s">
        <v>25</v>
      </c>
      <c r="D84" s="269"/>
      <c r="E84" s="270"/>
      <c r="F84" s="271"/>
      <c r="G84" s="270"/>
      <c r="H84" s="270"/>
      <c r="I84" s="272"/>
      <c r="J84" s="113">
        <v>54619</v>
      </c>
      <c r="K84" s="43"/>
      <c r="L84" s="50">
        <v>1411552</v>
      </c>
      <c r="M84" s="273"/>
      <c r="N84" s="272"/>
      <c r="O84" s="272"/>
      <c r="P84" s="272"/>
      <c r="Q84" s="274"/>
      <c r="R84" s="275"/>
      <c r="S84" s="235"/>
      <c r="T84" s="236"/>
      <c r="U84" s="88"/>
    </row>
    <row r="85" spans="1:21" s="89" customFormat="1" ht="18.75" customHeight="1" x14ac:dyDescent="0.3">
      <c r="A85" s="40" t="s">
        <v>106</v>
      </c>
      <c r="B85" s="268" t="s">
        <v>116</v>
      </c>
      <c r="C85" s="56" t="s">
        <v>25</v>
      </c>
      <c r="D85" s="269"/>
      <c r="E85" s="270"/>
      <c r="F85" s="271"/>
      <c r="G85" s="270"/>
      <c r="H85" s="270"/>
      <c r="I85" s="272"/>
      <c r="J85" s="113">
        <v>8724001</v>
      </c>
      <c r="K85" s="43"/>
      <c r="L85" s="50">
        <v>160000</v>
      </c>
      <c r="M85" s="273"/>
      <c r="N85" s="272"/>
      <c r="O85" s="272"/>
      <c r="P85" s="272"/>
      <c r="Q85" s="274"/>
      <c r="R85" s="275"/>
      <c r="S85" s="235"/>
      <c r="T85" s="236"/>
      <c r="U85" s="88"/>
    </row>
    <row r="86" spans="1:21" s="89" customFormat="1" ht="18.75" customHeight="1" x14ac:dyDescent="0.3">
      <c r="A86" s="40" t="s">
        <v>106</v>
      </c>
      <c r="B86" s="268" t="s">
        <v>117</v>
      </c>
      <c r="C86" s="56" t="s">
        <v>25</v>
      </c>
      <c r="D86" s="269"/>
      <c r="E86" s="270"/>
      <c r="F86" s="271"/>
      <c r="G86" s="270"/>
      <c r="H86" s="270"/>
      <c r="I86" s="272"/>
      <c r="J86" s="113">
        <v>8714102</v>
      </c>
      <c r="K86" s="43"/>
      <c r="L86" s="50">
        <v>170000</v>
      </c>
      <c r="M86" s="273"/>
      <c r="N86" s="272"/>
      <c r="O86" s="272"/>
      <c r="P86" s="272"/>
      <c r="Q86" s="274"/>
      <c r="R86" s="275"/>
      <c r="S86" s="235"/>
      <c r="T86" s="236"/>
      <c r="U86" s="88"/>
    </row>
    <row r="87" spans="1:21" s="89" customFormat="1" ht="18.75" customHeight="1" x14ac:dyDescent="0.3">
      <c r="A87" s="40" t="s">
        <v>106</v>
      </c>
      <c r="B87" s="268" t="s">
        <v>118</v>
      </c>
      <c r="C87" s="56" t="s">
        <v>25</v>
      </c>
      <c r="D87" s="269"/>
      <c r="E87" s="270"/>
      <c r="F87" s="271"/>
      <c r="G87" s="270"/>
      <c r="H87" s="270"/>
      <c r="I87" s="272"/>
      <c r="J87" s="113">
        <v>87130</v>
      </c>
      <c r="K87" s="43"/>
      <c r="L87" s="50">
        <v>885000</v>
      </c>
      <c r="M87" s="273"/>
      <c r="N87" s="272"/>
      <c r="O87" s="272"/>
      <c r="P87" s="272"/>
      <c r="Q87" s="274"/>
      <c r="R87" s="275"/>
      <c r="S87" s="235"/>
      <c r="T87" s="236"/>
      <c r="U87" s="88"/>
    </row>
    <row r="88" spans="1:21" s="89" customFormat="1" ht="18.75" customHeight="1" x14ac:dyDescent="0.3">
      <c r="A88" s="40" t="s">
        <v>106</v>
      </c>
      <c r="B88" s="268" t="s">
        <v>111</v>
      </c>
      <c r="C88" s="56" t="s">
        <v>25</v>
      </c>
      <c r="D88" s="269"/>
      <c r="E88" s="270"/>
      <c r="F88" s="271"/>
      <c r="G88" s="270"/>
      <c r="H88" s="270"/>
      <c r="I88" s="272"/>
      <c r="J88" s="113">
        <v>83151</v>
      </c>
      <c r="K88" s="43"/>
      <c r="L88" s="50">
        <v>4130634</v>
      </c>
      <c r="M88" s="273"/>
      <c r="N88" s="272"/>
      <c r="O88" s="272"/>
      <c r="P88" s="272"/>
      <c r="Q88" s="274"/>
      <c r="R88" s="275"/>
      <c r="S88" s="235"/>
      <c r="T88" s="236"/>
      <c r="U88" s="88"/>
    </row>
    <row r="89" spans="1:21" s="89" customFormat="1" ht="18.75" customHeight="1" x14ac:dyDescent="0.3">
      <c r="A89" s="40" t="s">
        <v>106</v>
      </c>
      <c r="B89" s="268" t="s">
        <v>119</v>
      </c>
      <c r="C89" s="56" t="s">
        <v>25</v>
      </c>
      <c r="D89" s="269"/>
      <c r="E89" s="270"/>
      <c r="F89" s="271"/>
      <c r="G89" s="270"/>
      <c r="H89" s="270"/>
      <c r="I89" s="272"/>
      <c r="J89" s="113">
        <v>83142</v>
      </c>
      <c r="K89" s="43"/>
      <c r="L89" s="50">
        <v>11468871</v>
      </c>
      <c r="M89" s="273"/>
      <c r="N89" s="272"/>
      <c r="O89" s="272"/>
      <c r="P89" s="272"/>
      <c r="Q89" s="274"/>
      <c r="R89" s="275"/>
      <c r="S89" s="235"/>
      <c r="T89" s="236"/>
      <c r="U89" s="88"/>
    </row>
    <row r="90" spans="1:21" s="89" customFormat="1" ht="18.75" customHeight="1" x14ac:dyDescent="0.3">
      <c r="A90" s="40" t="s">
        <v>106</v>
      </c>
      <c r="B90" s="268" t="s">
        <v>120</v>
      </c>
      <c r="C90" s="56" t="s">
        <v>25</v>
      </c>
      <c r="D90" s="269"/>
      <c r="E90" s="270"/>
      <c r="F90" s="271"/>
      <c r="G90" s="270"/>
      <c r="H90" s="270"/>
      <c r="I90" s="272"/>
      <c r="J90" s="113">
        <v>82199</v>
      </c>
      <c r="K90" s="43"/>
      <c r="L90" s="50">
        <f>4500000+4500000</f>
        <v>9000000</v>
      </c>
      <c r="M90" s="273"/>
      <c r="N90" s="272"/>
      <c r="O90" s="272"/>
      <c r="P90" s="272"/>
      <c r="Q90" s="274"/>
      <c r="R90" s="275"/>
      <c r="S90" s="235"/>
      <c r="T90" s="236"/>
      <c r="U90" s="88"/>
    </row>
    <row r="91" spans="1:21" s="89" customFormat="1" ht="18.75" customHeight="1" x14ac:dyDescent="0.3">
      <c r="A91" s="40" t="s">
        <v>106</v>
      </c>
      <c r="B91" s="268" t="s">
        <v>121</v>
      </c>
      <c r="C91" s="56" t="s">
        <v>25</v>
      </c>
      <c r="D91" s="269"/>
      <c r="E91" s="270"/>
      <c r="F91" s="271"/>
      <c r="G91" s="270"/>
      <c r="H91" s="270"/>
      <c r="I91" s="272"/>
      <c r="J91" s="113">
        <v>84210</v>
      </c>
      <c r="K91" s="43"/>
      <c r="L91" s="50">
        <f>203728+203728</f>
        <v>407456</v>
      </c>
      <c r="M91" s="273"/>
      <c r="N91" s="272"/>
      <c r="O91" s="272"/>
      <c r="P91" s="272"/>
      <c r="Q91" s="274"/>
      <c r="R91" s="275"/>
      <c r="S91" s="235"/>
      <c r="T91" s="236"/>
      <c r="U91" s="88"/>
    </row>
    <row r="92" spans="1:21" s="89" customFormat="1" ht="17.25" thickBot="1" x14ac:dyDescent="0.35">
      <c r="A92" s="40" t="s">
        <v>106</v>
      </c>
      <c r="B92" s="268" t="s">
        <v>122</v>
      </c>
      <c r="C92" s="56" t="s">
        <v>25</v>
      </c>
      <c r="D92" s="269"/>
      <c r="E92" s="270"/>
      <c r="F92" s="271"/>
      <c r="G92" s="270"/>
      <c r="H92" s="270"/>
      <c r="I92" s="272"/>
      <c r="J92" s="113">
        <v>84120</v>
      </c>
      <c r="K92" s="43"/>
      <c r="L92" s="50">
        <v>137113</v>
      </c>
      <c r="M92" s="273"/>
      <c r="N92" s="272"/>
      <c r="O92" s="272"/>
      <c r="P92" s="272"/>
      <c r="Q92" s="274"/>
      <c r="R92" s="275"/>
      <c r="S92" s="248"/>
      <c r="T92" s="249"/>
      <c r="U92" s="88"/>
    </row>
    <row r="93" spans="1:21" s="89" customFormat="1" ht="18.75" customHeight="1" thickBot="1" x14ac:dyDescent="0.35">
      <c r="A93" s="276" t="s">
        <v>106</v>
      </c>
      <c r="B93" s="263" t="s">
        <v>123</v>
      </c>
      <c r="C93" s="128" t="s">
        <v>29</v>
      </c>
      <c r="D93" s="170"/>
      <c r="E93" s="130"/>
      <c r="F93" s="131"/>
      <c r="G93" s="277">
        <f>SUM(G94:G97)</f>
        <v>46531129</v>
      </c>
      <c r="H93" s="130">
        <v>0</v>
      </c>
      <c r="I93" s="172">
        <f>D93-E93+F93+G93-H93</f>
        <v>46531129</v>
      </c>
      <c r="J93" s="134" t="s">
        <v>68</v>
      </c>
      <c r="K93" s="278"/>
      <c r="L93" s="278">
        <f>SUM(L94:L97)</f>
        <v>46531129</v>
      </c>
      <c r="M93" s="175">
        <f>N93/I93</f>
        <v>1</v>
      </c>
      <c r="N93" s="172">
        <f t="shared" si="4"/>
        <v>46531129</v>
      </c>
      <c r="O93" s="172">
        <f t="shared" ref="O93" si="7">K93+L93</f>
        <v>46531129</v>
      </c>
      <c r="P93" s="133">
        <f>SUM(P94:P96)</f>
        <v>0</v>
      </c>
      <c r="Q93" s="176">
        <f t="shared" si="6"/>
        <v>0</v>
      </c>
      <c r="R93" s="177">
        <f t="shared" ref="R93" si="8">O93</f>
        <v>46531129</v>
      </c>
      <c r="S93" s="86"/>
      <c r="T93" s="87"/>
      <c r="U93" s="88"/>
    </row>
    <row r="94" spans="1:21" s="89" customFormat="1" ht="18.75" customHeight="1" x14ac:dyDescent="0.3">
      <c r="A94" s="279" t="s">
        <v>106</v>
      </c>
      <c r="B94" s="280" t="s">
        <v>108</v>
      </c>
      <c r="C94" s="281" t="s">
        <v>29</v>
      </c>
      <c r="D94" s="282"/>
      <c r="E94" s="283"/>
      <c r="F94" s="284"/>
      <c r="G94" s="285">
        <v>10000000</v>
      </c>
      <c r="H94" s="283"/>
      <c r="I94" s="286"/>
      <c r="J94" s="287"/>
      <c r="K94" s="288"/>
      <c r="L94" s="285"/>
      <c r="M94" s="289"/>
      <c r="N94" s="286"/>
      <c r="O94" s="286"/>
      <c r="P94" s="286"/>
      <c r="Q94" s="290"/>
      <c r="R94" s="291"/>
      <c r="S94" s="187"/>
      <c r="T94" s="188"/>
      <c r="U94" s="88"/>
    </row>
    <row r="95" spans="1:21" x14ac:dyDescent="0.3">
      <c r="A95" s="40" t="s">
        <v>106</v>
      </c>
      <c r="B95" s="292" t="s">
        <v>124</v>
      </c>
      <c r="C95" s="293">
        <v>45</v>
      </c>
      <c r="D95" s="294"/>
      <c r="E95" s="42"/>
      <c r="F95" s="42"/>
      <c r="G95" s="50">
        <v>29907701</v>
      </c>
      <c r="H95" s="42"/>
      <c r="I95" s="42"/>
      <c r="J95" s="113"/>
      <c r="K95" s="42"/>
      <c r="L95" s="50"/>
      <c r="M95" s="42"/>
      <c r="N95" s="42"/>
      <c r="O95" s="42"/>
      <c r="P95" s="42"/>
      <c r="Q95" s="295"/>
      <c r="R95" s="57"/>
      <c r="S95" s="37"/>
      <c r="T95" s="38"/>
    </row>
    <row r="96" spans="1:21" x14ac:dyDescent="0.3">
      <c r="A96" s="40" t="s">
        <v>106</v>
      </c>
      <c r="B96" s="296" t="s">
        <v>109</v>
      </c>
      <c r="C96" s="297">
        <v>45</v>
      </c>
      <c r="D96" s="298"/>
      <c r="E96" s="64"/>
      <c r="F96" s="64"/>
      <c r="G96" s="65">
        <v>6623428</v>
      </c>
      <c r="H96" s="64"/>
      <c r="I96" s="64"/>
      <c r="J96" s="67"/>
      <c r="K96" s="64"/>
      <c r="L96" s="65"/>
      <c r="M96" s="64"/>
      <c r="N96" s="64"/>
      <c r="O96" s="64"/>
      <c r="P96" s="64"/>
      <c r="Q96" s="299"/>
      <c r="R96" s="253"/>
      <c r="S96" s="37"/>
      <c r="T96" s="38"/>
    </row>
    <row r="97" spans="1:21" ht="17.25" thickBot="1" x14ac:dyDescent="0.35">
      <c r="A97" s="40" t="s">
        <v>106</v>
      </c>
      <c r="B97" s="296" t="s">
        <v>119</v>
      </c>
      <c r="C97" s="297">
        <v>45</v>
      </c>
      <c r="D97" s="298"/>
      <c r="E97" s="64"/>
      <c r="F97" s="64"/>
      <c r="G97" s="65"/>
      <c r="H97" s="64"/>
      <c r="I97" s="64"/>
      <c r="J97" s="67">
        <v>83142</v>
      </c>
      <c r="K97" s="64"/>
      <c r="L97" s="65">
        <v>46531129</v>
      </c>
      <c r="M97" s="64"/>
      <c r="N97" s="64"/>
      <c r="O97" s="64"/>
      <c r="P97" s="64"/>
      <c r="Q97" s="299"/>
      <c r="R97" s="253"/>
      <c r="S97" s="72"/>
      <c r="T97" s="73"/>
    </row>
    <row r="98" spans="1:21" s="89" customFormat="1" ht="30.75" customHeight="1" thickBot="1" x14ac:dyDescent="0.35">
      <c r="A98" s="300" t="s">
        <v>125</v>
      </c>
      <c r="B98" s="301" t="s">
        <v>126</v>
      </c>
      <c r="C98" s="302" t="s">
        <v>25</v>
      </c>
      <c r="D98" s="303">
        <v>40000000</v>
      </c>
      <c r="E98" s="78"/>
      <c r="F98" s="79"/>
      <c r="G98" s="78"/>
      <c r="H98" s="78"/>
      <c r="I98" s="304">
        <f t="shared" si="2"/>
        <v>40000000</v>
      </c>
      <c r="J98" s="81" t="s">
        <v>68</v>
      </c>
      <c r="K98" s="82">
        <v>22015000</v>
      </c>
      <c r="L98" s="79">
        <f>SUM(L99:L99)</f>
        <v>17985000</v>
      </c>
      <c r="M98" s="83">
        <f t="shared" si="3"/>
        <v>1</v>
      </c>
      <c r="N98" s="80">
        <f t="shared" si="4"/>
        <v>40000000</v>
      </c>
      <c r="O98" s="80">
        <f t="shared" ref="O98:O100" si="9">K98+L98</f>
        <v>40000000</v>
      </c>
      <c r="P98" s="133">
        <f>I98-N98</f>
        <v>0</v>
      </c>
      <c r="Q98" s="84">
        <f t="shared" si="6"/>
        <v>0</v>
      </c>
      <c r="R98" s="85">
        <f t="shared" ref="R98:R100" si="10">O98</f>
        <v>40000000</v>
      </c>
      <c r="S98" s="86"/>
      <c r="T98" s="87"/>
      <c r="U98" s="88"/>
    </row>
    <row r="99" spans="1:21" s="89" customFormat="1" ht="18" customHeight="1" thickBot="1" x14ac:dyDescent="0.35">
      <c r="A99" s="305" t="s">
        <v>125</v>
      </c>
      <c r="B99" s="306" t="s">
        <v>127</v>
      </c>
      <c r="C99" s="307">
        <v>1</v>
      </c>
      <c r="D99" s="308"/>
      <c r="E99" s="94"/>
      <c r="F99" s="95"/>
      <c r="G99" s="94"/>
      <c r="H99" s="94"/>
      <c r="I99" s="181"/>
      <c r="J99" s="98">
        <v>83113</v>
      </c>
      <c r="K99" s="96"/>
      <c r="L99" s="95">
        <v>17985000</v>
      </c>
      <c r="M99" s="99"/>
      <c r="N99" s="97"/>
      <c r="O99" s="97"/>
      <c r="P99" s="97"/>
      <c r="Q99" s="100"/>
      <c r="R99" s="101"/>
      <c r="S99" s="309"/>
      <c r="T99" s="310"/>
      <c r="U99" s="88"/>
    </row>
    <row r="100" spans="1:21" s="89" customFormat="1" ht="17.25" thickBot="1" x14ac:dyDescent="0.35">
      <c r="A100" s="311" t="s">
        <v>128</v>
      </c>
      <c r="B100" s="301" t="s">
        <v>129</v>
      </c>
      <c r="C100" s="312" t="s">
        <v>25</v>
      </c>
      <c r="D100" s="303">
        <v>55000000</v>
      </c>
      <c r="E100" s="78"/>
      <c r="F100" s="79">
        <f>SUM(F101:F101)</f>
        <v>0</v>
      </c>
      <c r="G100" s="78"/>
      <c r="H100" s="156">
        <f>SUM(H101:H101)</f>
        <v>0</v>
      </c>
      <c r="I100" s="304">
        <f>D100-E100+F100+G100</f>
        <v>55000000</v>
      </c>
      <c r="J100" s="81" t="s">
        <v>68</v>
      </c>
      <c r="K100" s="313">
        <v>55000000</v>
      </c>
      <c r="L100" s="313">
        <f>SUM(L101:L101)</f>
        <v>0</v>
      </c>
      <c r="M100" s="314">
        <f t="shared" si="3"/>
        <v>1</v>
      </c>
      <c r="N100" s="304">
        <f>K100+L100</f>
        <v>55000000</v>
      </c>
      <c r="O100" s="304">
        <f t="shared" si="9"/>
        <v>55000000</v>
      </c>
      <c r="P100" s="133">
        <f>SUM(P101)</f>
        <v>0</v>
      </c>
      <c r="Q100" s="315">
        <f t="shared" si="6"/>
        <v>0</v>
      </c>
      <c r="R100" s="211">
        <f t="shared" si="10"/>
        <v>55000000</v>
      </c>
      <c r="S100" s="86"/>
      <c r="T100" s="87"/>
      <c r="U100" s="88"/>
    </row>
    <row r="101" spans="1:21" s="89" customFormat="1" ht="17.25" thickBot="1" x14ac:dyDescent="0.35">
      <c r="A101" s="316" t="s">
        <v>128</v>
      </c>
      <c r="B101" s="317" t="s">
        <v>129</v>
      </c>
      <c r="C101" s="318">
        <v>1</v>
      </c>
      <c r="D101" s="319"/>
      <c r="E101" s="320"/>
      <c r="F101" s="321">
        <v>0</v>
      </c>
      <c r="G101" s="320"/>
      <c r="H101" s="321"/>
      <c r="I101" s="322"/>
      <c r="J101" s="323"/>
      <c r="K101" s="324"/>
      <c r="L101" s="324"/>
      <c r="M101" s="325"/>
      <c r="N101" s="322"/>
      <c r="O101" s="322"/>
      <c r="P101" s="322"/>
      <c r="Q101" s="326"/>
      <c r="R101" s="327"/>
      <c r="S101" s="309"/>
      <c r="T101" s="310"/>
      <c r="U101" s="88"/>
    </row>
    <row r="102" spans="1:21" s="89" customFormat="1" ht="17.25" thickBot="1" x14ac:dyDescent="0.35">
      <c r="A102" s="328" t="s">
        <v>128</v>
      </c>
      <c r="B102" s="329" t="s">
        <v>130</v>
      </c>
      <c r="C102" s="330">
        <v>45</v>
      </c>
      <c r="D102" s="331">
        <v>0</v>
      </c>
      <c r="E102" s="332"/>
      <c r="F102" s="333">
        <v>31763215</v>
      </c>
      <c r="G102" s="332">
        <f>SUM(G103:G105)</f>
        <v>0</v>
      </c>
      <c r="H102" s="334">
        <f>SUM(H103:H105)</f>
        <v>10574508</v>
      </c>
      <c r="I102" s="335">
        <f>D102-E102+F102+G102-H102</f>
        <v>21188707</v>
      </c>
      <c r="J102" s="336" t="s">
        <v>68</v>
      </c>
      <c r="K102" s="337">
        <v>17916436</v>
      </c>
      <c r="L102" s="337">
        <f>SUM(L104:L105)</f>
        <v>3272271</v>
      </c>
      <c r="M102" s="338">
        <f t="shared" ref="M102" si="11">N102/I102</f>
        <v>1</v>
      </c>
      <c r="N102" s="335">
        <f>K102+L102</f>
        <v>21188707</v>
      </c>
      <c r="O102" s="335">
        <f t="shared" ref="O102" si="12">K102+L102</f>
        <v>21188707</v>
      </c>
      <c r="P102" s="133">
        <f>SUM(P103:P105)</f>
        <v>0</v>
      </c>
      <c r="Q102" s="339">
        <f t="shared" si="6"/>
        <v>0</v>
      </c>
      <c r="R102" s="340">
        <f t="shared" ref="R102" si="13">O102</f>
        <v>21188707</v>
      </c>
      <c r="S102" s="86"/>
      <c r="T102" s="87"/>
      <c r="U102" s="88"/>
    </row>
    <row r="103" spans="1:21" s="89" customFormat="1" x14ac:dyDescent="0.3">
      <c r="A103" s="341" t="s">
        <v>128</v>
      </c>
      <c r="B103" s="306" t="s">
        <v>131</v>
      </c>
      <c r="C103" s="342">
        <v>45</v>
      </c>
      <c r="D103" s="343"/>
      <c r="E103" s="344"/>
      <c r="F103" s="345"/>
      <c r="G103" s="344"/>
      <c r="H103" s="346">
        <v>10000000</v>
      </c>
      <c r="I103" s="347"/>
      <c r="J103" s="348"/>
      <c r="K103" s="349"/>
      <c r="L103" s="349"/>
      <c r="M103" s="350"/>
      <c r="N103" s="347"/>
      <c r="O103" s="347"/>
      <c r="P103" s="347"/>
      <c r="Q103" s="351"/>
      <c r="R103" s="352"/>
      <c r="S103" s="187"/>
      <c r="T103" s="188"/>
      <c r="U103" s="88"/>
    </row>
    <row r="104" spans="1:21" s="89" customFormat="1" x14ac:dyDescent="0.3">
      <c r="A104" s="353" t="s">
        <v>128</v>
      </c>
      <c r="B104" s="354" t="s">
        <v>129</v>
      </c>
      <c r="C104" s="355">
        <v>45</v>
      </c>
      <c r="D104" s="356"/>
      <c r="E104" s="270"/>
      <c r="F104" s="50"/>
      <c r="G104" s="270"/>
      <c r="H104" s="50">
        <v>574508</v>
      </c>
      <c r="I104" s="357"/>
      <c r="J104" s="113">
        <v>64112</v>
      </c>
      <c r="K104" s="358"/>
      <c r="L104" s="359">
        <v>2672271</v>
      </c>
      <c r="M104" s="360"/>
      <c r="N104" s="357"/>
      <c r="O104" s="357"/>
      <c r="P104" s="357"/>
      <c r="Q104" s="361"/>
      <c r="R104" s="223"/>
      <c r="S104" s="235"/>
      <c r="T104" s="236"/>
      <c r="U104" s="88"/>
    </row>
    <row r="105" spans="1:21" s="89" customFormat="1" ht="21" customHeight="1" thickBot="1" x14ac:dyDescent="0.35">
      <c r="A105" s="362" t="s">
        <v>128</v>
      </c>
      <c r="B105" s="354" t="s">
        <v>132</v>
      </c>
      <c r="C105" s="363">
        <v>45</v>
      </c>
      <c r="D105" s="255"/>
      <c r="E105" s="364"/>
      <c r="F105" s="365"/>
      <c r="G105" s="364"/>
      <c r="H105" s="364"/>
      <c r="I105" s="366"/>
      <c r="J105" s="67">
        <v>64220</v>
      </c>
      <c r="K105" s="68"/>
      <c r="L105" s="68">
        <v>600000</v>
      </c>
      <c r="M105" s="367"/>
      <c r="N105" s="366"/>
      <c r="O105" s="366"/>
      <c r="P105" s="366"/>
      <c r="Q105" s="368"/>
      <c r="R105" s="369"/>
      <c r="S105" s="248"/>
      <c r="T105" s="249"/>
      <c r="U105" s="88"/>
    </row>
    <row r="106" spans="1:21" s="89" customFormat="1" ht="17.25" thickBot="1" x14ac:dyDescent="0.35">
      <c r="A106" s="74" t="s">
        <v>133</v>
      </c>
      <c r="B106" s="75" t="s">
        <v>134</v>
      </c>
      <c r="C106" s="128" t="s">
        <v>25</v>
      </c>
      <c r="D106" s="129">
        <v>2000000</v>
      </c>
      <c r="E106" s="130"/>
      <c r="F106" s="131"/>
      <c r="G106" s="277">
        <f>SUM(G107)</f>
        <v>0</v>
      </c>
      <c r="H106" s="277">
        <f>SUM(H107:H108)</f>
        <v>145492</v>
      </c>
      <c r="I106" s="133">
        <f>D106-E106+F106+G106-H106</f>
        <v>1854508</v>
      </c>
      <c r="J106" s="130" t="s">
        <v>68</v>
      </c>
      <c r="K106" s="132"/>
      <c r="L106" s="132">
        <f>SUM(L107:L108)</f>
        <v>1854508</v>
      </c>
      <c r="M106" s="136">
        <f>N106/I106</f>
        <v>1</v>
      </c>
      <c r="N106" s="133">
        <f>K106+L106</f>
        <v>1854508</v>
      </c>
      <c r="O106" s="133">
        <f>K106+L106</f>
        <v>1854508</v>
      </c>
      <c r="P106" s="133">
        <f>SUM(P107:P107)</f>
        <v>0</v>
      </c>
      <c r="Q106" s="137">
        <f>P106/I106</f>
        <v>0</v>
      </c>
      <c r="R106" s="138">
        <f>O106</f>
        <v>1854508</v>
      </c>
      <c r="S106" s="86"/>
      <c r="T106" s="87"/>
      <c r="U106" s="88"/>
    </row>
    <row r="107" spans="1:21" s="89" customFormat="1" x14ac:dyDescent="0.3">
      <c r="A107" s="370" t="s">
        <v>133</v>
      </c>
      <c r="B107" s="47" t="s">
        <v>135</v>
      </c>
      <c r="C107" s="371" t="s">
        <v>25</v>
      </c>
      <c r="D107" s="149"/>
      <c r="E107" s="42"/>
      <c r="F107" s="50"/>
      <c r="G107" s="50"/>
      <c r="H107" s="50">
        <v>145492</v>
      </c>
      <c r="I107" s="41"/>
      <c r="J107" s="42"/>
      <c r="K107" s="43"/>
      <c r="L107" s="43"/>
      <c r="M107" s="44"/>
      <c r="N107" s="41"/>
      <c r="O107" s="41"/>
      <c r="P107" s="41"/>
      <c r="Q107" s="45"/>
      <c r="R107" s="46"/>
      <c r="S107" s="235"/>
      <c r="T107" s="236"/>
      <c r="U107" s="88"/>
    </row>
    <row r="108" spans="1:21" s="89" customFormat="1" ht="17.25" thickBot="1" x14ac:dyDescent="0.35">
      <c r="A108" s="372" t="s">
        <v>133</v>
      </c>
      <c r="B108" s="373" t="s">
        <v>136</v>
      </c>
      <c r="C108" s="374" t="s">
        <v>25</v>
      </c>
      <c r="D108" s="375"/>
      <c r="E108" s="199"/>
      <c r="F108" s="200"/>
      <c r="G108" s="199"/>
      <c r="H108" s="199"/>
      <c r="I108" s="201"/>
      <c r="J108" s="199"/>
      <c r="K108" s="203"/>
      <c r="L108" s="203">
        <v>1854508</v>
      </c>
      <c r="M108" s="376"/>
      <c r="N108" s="377"/>
      <c r="O108" s="377"/>
      <c r="P108" s="377"/>
      <c r="Q108" s="378"/>
      <c r="R108" s="379"/>
      <c r="S108" s="248"/>
      <c r="T108" s="249"/>
      <c r="U108" s="88"/>
    </row>
    <row r="109" spans="1:21" s="89" customFormat="1" ht="17.25" thickBot="1" x14ac:dyDescent="0.35">
      <c r="A109" s="380" t="s">
        <v>133</v>
      </c>
      <c r="B109" s="381" t="s">
        <v>134</v>
      </c>
      <c r="C109" s="128" t="s">
        <v>29</v>
      </c>
      <c r="D109" s="129"/>
      <c r="E109" s="130"/>
      <c r="F109" s="131"/>
      <c r="G109" s="277">
        <f>SUM(G110:G113)</f>
        <v>1160000</v>
      </c>
      <c r="H109" s="277">
        <f>SUM(H110:H113)</f>
        <v>574508</v>
      </c>
      <c r="I109" s="172">
        <f>D109-E109+F109+G109-H109</f>
        <v>585492</v>
      </c>
      <c r="J109" s="130" t="s">
        <v>68</v>
      </c>
      <c r="K109" s="132"/>
      <c r="L109" s="132">
        <f>SUM(L110:L113)</f>
        <v>585492</v>
      </c>
      <c r="M109" s="136">
        <f>N109/I109</f>
        <v>1</v>
      </c>
      <c r="N109" s="133">
        <f>K109+L109</f>
        <v>585492</v>
      </c>
      <c r="O109" s="172">
        <f t="shared" ref="O109" si="14">K109+L109</f>
        <v>585492</v>
      </c>
      <c r="P109" s="133">
        <f>I109-N109</f>
        <v>0</v>
      </c>
      <c r="Q109" s="339">
        <v>0</v>
      </c>
      <c r="R109" s="138">
        <f>O109</f>
        <v>585492</v>
      </c>
      <c r="S109" s="382"/>
      <c r="T109" s="383"/>
      <c r="U109" s="88"/>
    </row>
    <row r="110" spans="1:21" s="89" customFormat="1" x14ac:dyDescent="0.3">
      <c r="A110" s="384" t="s">
        <v>133</v>
      </c>
      <c r="B110" s="91" t="s">
        <v>94</v>
      </c>
      <c r="C110" s="92" t="s">
        <v>29</v>
      </c>
      <c r="D110" s="385"/>
      <c r="E110" s="344"/>
      <c r="F110" s="345"/>
      <c r="G110" s="95">
        <v>574508</v>
      </c>
      <c r="H110" s="344"/>
      <c r="I110" s="386"/>
      <c r="J110" s="344"/>
      <c r="K110" s="387"/>
      <c r="L110" s="387"/>
      <c r="M110" s="388"/>
      <c r="N110" s="386"/>
      <c r="O110" s="386"/>
      <c r="P110" s="386"/>
      <c r="Q110" s="389"/>
      <c r="R110" s="390"/>
      <c r="S110" s="187"/>
      <c r="T110" s="188"/>
      <c r="U110" s="88"/>
    </row>
    <row r="111" spans="1:21" s="89" customFormat="1" x14ac:dyDescent="0.3">
      <c r="A111" s="370" t="s">
        <v>133</v>
      </c>
      <c r="B111" s="141" t="s">
        <v>137</v>
      </c>
      <c r="C111" s="391" t="s">
        <v>29</v>
      </c>
      <c r="D111" s="392"/>
      <c r="E111" s="393"/>
      <c r="F111" s="394"/>
      <c r="G111" s="144">
        <v>585492</v>
      </c>
      <c r="H111" s="393"/>
      <c r="I111" s="395"/>
      <c r="J111" s="393"/>
      <c r="K111" s="396"/>
      <c r="L111" s="396"/>
      <c r="M111" s="397"/>
      <c r="N111" s="395"/>
      <c r="O111" s="395"/>
      <c r="P111" s="395"/>
      <c r="Q111" s="398"/>
      <c r="R111" s="399"/>
      <c r="S111" s="309"/>
      <c r="T111" s="310"/>
      <c r="U111" s="88"/>
    </row>
    <row r="112" spans="1:21" s="89" customFormat="1" x14ac:dyDescent="0.3">
      <c r="A112" s="400" t="s">
        <v>133</v>
      </c>
      <c r="B112" s="47" t="s">
        <v>135</v>
      </c>
      <c r="C112" s="56" t="s">
        <v>29</v>
      </c>
      <c r="D112" s="401"/>
      <c r="E112" s="270"/>
      <c r="F112" s="271"/>
      <c r="G112" s="50"/>
      <c r="H112" s="50">
        <v>574508</v>
      </c>
      <c r="I112" s="272"/>
      <c r="J112" s="270"/>
      <c r="K112" s="402"/>
      <c r="L112" s="402"/>
      <c r="M112" s="273"/>
      <c r="N112" s="272"/>
      <c r="O112" s="272"/>
      <c r="P112" s="272"/>
      <c r="Q112" s="274"/>
      <c r="R112" s="275"/>
      <c r="S112" s="235"/>
      <c r="T112" s="310"/>
      <c r="U112" s="88"/>
    </row>
    <row r="113" spans="1:21" s="89" customFormat="1" ht="17.25" thickBot="1" x14ac:dyDescent="0.35">
      <c r="A113" s="372" t="s">
        <v>133</v>
      </c>
      <c r="B113" s="373" t="s">
        <v>136</v>
      </c>
      <c r="C113" s="403" t="s">
        <v>29</v>
      </c>
      <c r="D113" s="404"/>
      <c r="E113" s="405"/>
      <c r="F113" s="406"/>
      <c r="G113" s="405"/>
      <c r="H113" s="200"/>
      <c r="I113" s="377"/>
      <c r="J113" s="405"/>
      <c r="K113" s="407"/>
      <c r="L113" s="203">
        <v>585492</v>
      </c>
      <c r="M113" s="376"/>
      <c r="N113" s="377"/>
      <c r="O113" s="377"/>
      <c r="P113" s="377"/>
      <c r="Q113" s="378"/>
      <c r="R113" s="379"/>
      <c r="S113" s="248"/>
      <c r="T113" s="249"/>
      <c r="U113" s="88"/>
    </row>
    <row r="114" spans="1:21" s="89" customFormat="1" ht="17.25" thickBot="1" x14ac:dyDescent="0.35">
      <c r="A114" s="408" t="s">
        <v>138</v>
      </c>
      <c r="B114" s="409" t="s">
        <v>139</v>
      </c>
      <c r="C114" s="128" t="s">
        <v>25</v>
      </c>
      <c r="D114" s="410"/>
      <c r="E114" s="130"/>
      <c r="F114" s="131">
        <f>SUM(F115)</f>
        <v>0</v>
      </c>
      <c r="G114" s="131">
        <f>SUM(G115)</f>
        <v>145492</v>
      </c>
      <c r="H114" s="130">
        <f>SUM(H115)</f>
        <v>0</v>
      </c>
      <c r="I114" s="133">
        <f>D114-E114+F114+G114-H114</f>
        <v>145492</v>
      </c>
      <c r="J114" s="130" t="s">
        <v>68</v>
      </c>
      <c r="K114" s="132">
        <v>0</v>
      </c>
      <c r="L114" s="132">
        <f>SUM(L115:L116)</f>
        <v>145492</v>
      </c>
      <c r="M114" s="136">
        <f>N114/I114</f>
        <v>1</v>
      </c>
      <c r="N114" s="133">
        <f>K114+L114</f>
        <v>145492</v>
      </c>
      <c r="O114" s="133">
        <f>K114+L114</f>
        <v>145492</v>
      </c>
      <c r="P114" s="133">
        <f>I114-N114</f>
        <v>0</v>
      </c>
      <c r="Q114" s="176">
        <f t="shared" ref="Q114" si="15">P114/I114</f>
        <v>0</v>
      </c>
      <c r="R114" s="411">
        <f>O114</f>
        <v>145492</v>
      </c>
      <c r="S114" s="382">
        <f>SUM(S115:S116)</f>
        <v>145492</v>
      </c>
      <c r="T114" s="383"/>
      <c r="U114" s="88"/>
    </row>
    <row r="115" spans="1:21" s="89" customFormat="1" x14ac:dyDescent="0.3">
      <c r="A115" s="370" t="s">
        <v>138</v>
      </c>
      <c r="B115" s="141" t="s">
        <v>140</v>
      </c>
      <c r="C115" s="391" t="s">
        <v>25</v>
      </c>
      <c r="D115" s="392"/>
      <c r="E115" s="393"/>
      <c r="F115" s="394"/>
      <c r="G115" s="144">
        <v>145492</v>
      </c>
      <c r="H115" s="393"/>
      <c r="I115" s="395"/>
      <c r="J115" s="393"/>
      <c r="K115" s="396"/>
      <c r="L115" s="396"/>
      <c r="M115" s="397"/>
      <c r="N115" s="395"/>
      <c r="O115" s="395"/>
      <c r="P115" s="395"/>
      <c r="Q115" s="398"/>
      <c r="R115" s="399"/>
      <c r="S115" s="187"/>
      <c r="T115" s="188"/>
      <c r="U115" s="88"/>
    </row>
    <row r="116" spans="1:21" s="89" customFormat="1" ht="17.25" thickBot="1" x14ac:dyDescent="0.35">
      <c r="A116" s="372" t="s">
        <v>138</v>
      </c>
      <c r="B116" s="373" t="s">
        <v>141</v>
      </c>
      <c r="C116" s="403"/>
      <c r="D116" s="404"/>
      <c r="E116" s="405"/>
      <c r="F116" s="406"/>
      <c r="G116" s="200"/>
      <c r="H116" s="405"/>
      <c r="I116" s="201">
        <v>145492</v>
      </c>
      <c r="J116" s="405"/>
      <c r="K116" s="407"/>
      <c r="L116" s="203">
        <v>145492</v>
      </c>
      <c r="M116" s="376"/>
      <c r="N116" s="201">
        <f>K116+L116</f>
        <v>145492</v>
      </c>
      <c r="O116" s="201">
        <f>K116+L116</f>
        <v>145492</v>
      </c>
      <c r="P116" s="201">
        <f>I116-N116</f>
        <v>0</v>
      </c>
      <c r="Q116" s="378"/>
      <c r="R116" s="379"/>
      <c r="S116" s="412">
        <f>O116-R116</f>
        <v>145492</v>
      </c>
      <c r="T116" s="249"/>
      <c r="U116" s="88"/>
    </row>
    <row r="117" spans="1:21" s="89" customFormat="1" ht="17.25" thickBot="1" x14ac:dyDescent="0.35">
      <c r="A117" s="408" t="s">
        <v>138</v>
      </c>
      <c r="B117" s="409" t="s">
        <v>142</v>
      </c>
      <c r="C117" s="128" t="s">
        <v>29</v>
      </c>
      <c r="D117" s="129"/>
      <c r="E117" s="130"/>
      <c r="F117" s="131">
        <v>20000000</v>
      </c>
      <c r="G117" s="131">
        <f>SUM(G118:G119)</f>
        <v>30896830</v>
      </c>
      <c r="H117" s="130"/>
      <c r="I117" s="133">
        <f>D117-E117+F117+G117-H117</f>
        <v>50896830</v>
      </c>
      <c r="J117" s="130" t="s">
        <v>68</v>
      </c>
      <c r="K117" s="132">
        <v>0</v>
      </c>
      <c r="L117" s="132">
        <f>SUM(L118:L120)</f>
        <v>50896830</v>
      </c>
      <c r="M117" s="136">
        <f>N117/I117</f>
        <v>1</v>
      </c>
      <c r="N117" s="133">
        <f>K117+L117</f>
        <v>50896830</v>
      </c>
      <c r="O117" s="133">
        <f>K117+L117</f>
        <v>50896830</v>
      </c>
      <c r="P117" s="133">
        <f>I117-N117</f>
        <v>0</v>
      </c>
      <c r="Q117" s="137">
        <f>P117/I117</f>
        <v>0</v>
      </c>
      <c r="R117" s="138">
        <f>O117</f>
        <v>50896830</v>
      </c>
      <c r="S117" s="382">
        <f>SUM(S118:S120)</f>
        <v>50896830</v>
      </c>
      <c r="T117" s="383"/>
      <c r="U117" s="88"/>
    </row>
    <row r="118" spans="1:21" s="89" customFormat="1" x14ac:dyDescent="0.3">
      <c r="A118" s="413" t="s">
        <v>138</v>
      </c>
      <c r="B118" s="414" t="s">
        <v>143</v>
      </c>
      <c r="C118" s="415" t="s">
        <v>29</v>
      </c>
      <c r="D118" s="416"/>
      <c r="E118" s="417"/>
      <c r="F118" s="285"/>
      <c r="G118" s="285">
        <v>30322322</v>
      </c>
      <c r="H118" s="417"/>
      <c r="I118" s="418"/>
      <c r="J118" s="417"/>
      <c r="K118" s="288"/>
      <c r="L118" s="288"/>
      <c r="M118" s="419"/>
      <c r="N118" s="418">
        <f>K118+L118</f>
        <v>0</v>
      </c>
      <c r="O118" s="418"/>
      <c r="P118" s="418"/>
      <c r="Q118" s="420"/>
      <c r="R118" s="421"/>
      <c r="S118" s="187"/>
      <c r="T118" s="188"/>
      <c r="U118" s="88"/>
    </row>
    <row r="119" spans="1:21" s="89" customFormat="1" x14ac:dyDescent="0.3">
      <c r="A119" s="353" t="s">
        <v>138</v>
      </c>
      <c r="B119" s="422" t="s">
        <v>140</v>
      </c>
      <c r="C119" s="423">
        <v>45</v>
      </c>
      <c r="D119" s="424"/>
      <c r="E119" s="270"/>
      <c r="F119" s="271"/>
      <c r="G119" s="50">
        <v>574508</v>
      </c>
      <c r="H119" s="270"/>
      <c r="I119" s="272"/>
      <c r="J119" s="113"/>
      <c r="K119" s="43"/>
      <c r="L119" s="43"/>
      <c r="M119" s="273"/>
      <c r="N119" s="272">
        <f>K119+L119</f>
        <v>0</v>
      </c>
      <c r="O119" s="272"/>
      <c r="P119" s="272"/>
      <c r="Q119" s="425"/>
      <c r="R119" s="426"/>
      <c r="S119" s="235"/>
      <c r="T119" s="236"/>
      <c r="U119" s="88"/>
    </row>
    <row r="120" spans="1:21" s="89" customFormat="1" ht="17.25" thickBot="1" x14ac:dyDescent="0.35">
      <c r="A120" s="427" t="s">
        <v>138</v>
      </c>
      <c r="B120" s="428" t="s">
        <v>141</v>
      </c>
      <c r="C120" s="429">
        <v>45</v>
      </c>
      <c r="D120" s="430"/>
      <c r="E120" s="405"/>
      <c r="F120" s="406"/>
      <c r="G120" s="200"/>
      <c r="H120" s="405"/>
      <c r="I120" s="201">
        <v>50896830</v>
      </c>
      <c r="J120" s="202"/>
      <c r="K120" s="203"/>
      <c r="L120" s="203">
        <v>50896830</v>
      </c>
      <c r="M120" s="376"/>
      <c r="N120" s="201">
        <f>K120+L120</f>
        <v>50896830</v>
      </c>
      <c r="O120" s="201">
        <f>K120+L120</f>
        <v>50896830</v>
      </c>
      <c r="P120" s="201">
        <f>I120-N120</f>
        <v>0</v>
      </c>
      <c r="Q120" s="431"/>
      <c r="R120" s="432"/>
      <c r="S120" s="433">
        <f>O120-R120</f>
        <v>50896830</v>
      </c>
      <c r="T120" s="434"/>
      <c r="U120" s="88"/>
    </row>
    <row r="121" spans="1:21" s="89" customFormat="1" x14ac:dyDescent="0.3">
      <c r="U121" s="88"/>
    </row>
    <row r="122" spans="1:21" s="440" customFormat="1" x14ac:dyDescent="0.3">
      <c r="A122" s="89"/>
      <c r="B122" s="89"/>
      <c r="C122" s="89"/>
      <c r="D122" s="435">
        <f>SUM(D7:D119)</f>
        <v>1352132207</v>
      </c>
      <c r="E122" s="435">
        <f>SUM(E7:E119)</f>
        <v>0</v>
      </c>
      <c r="F122" s="435">
        <f>F119+F100+F75+F68+F62+F51+F34+F30+F29+F28+F27+F26+F25+F24+F23+F22+F21+F20+F19+F17+F15+F14+F13+F12+F11+F10+F9+F8+F7+F117+F102</f>
        <v>212763215</v>
      </c>
      <c r="G122" s="435">
        <f>G117+G109+G106+G102+G100+G98+G93+G75+G72+G68+G62+G59+G51+G38+G34+G30+G29+G28+G27+G26+G25+G24+G23+G22+G21+G20+G19+G18+G17+G16+G15+G14+G13+G12+G11+G10+G9+G8+G7+G114</f>
        <v>169995994</v>
      </c>
      <c r="H122" s="435">
        <f>H117+H109+H106+H102+H100+H98+H93+H75+H72+H68+H62+H59+H51+H38+H34+H30+H29+H28+H27+H26+H25+H24+H23+H22+H21+H20+H19+H18+H17+H16+H15+H14+H13+H12+H11+H10+H9+H8+H7</f>
        <v>169995994</v>
      </c>
      <c r="I122" s="88">
        <f>I117+I109+I106+I102+I100+I98+I93+I75+I72+I68+I62+I59+I51+I38+I34+I30+I29+I28+I27+I26+I25+I24+I23+I22+I21+I20+I19+I18+I17+I16+I15+I14+I13+I12+I11+I10+I9+I8+I7</f>
        <v>1564749930</v>
      </c>
      <c r="J122" s="89"/>
      <c r="K122" s="436">
        <f>K117+K109+K106+K102+K100+K98+K93+K75+K72+K68+K62+K59+K51+K38+K34+K30+K29+K28+K27+K26+K25+K24+K23+K22+K21+K20+K19+K18+K17+K16+K15+K14+K13+K12+K11+K10+K9+K8+K7</f>
        <v>1104472649</v>
      </c>
      <c r="L122" s="436">
        <f>L7+L9+L10+L11+L12+L14+L15+L17+L19+L21+L22+L23+L24+L25+L26+L27+L29+L30+L34+L51+L62+L75+L100+L68+L117+L102+L106+L98+L93+L8+L13+L20+L28+L109+L72+L59+L38+L18+L16</f>
        <v>460277281</v>
      </c>
      <c r="M122" s="437">
        <f>N122/I122</f>
        <v>1</v>
      </c>
      <c r="N122" s="436">
        <f>N100+N98+N75+N62+N51+N34+N30+N7+N9+N10+N11+N12+N14+N15+N17+N19+N21+N22+N23+N24+N25+N26+N27+N29+N68+N93+N106+N117+N109+N102+N72+N59+N38+N28+N20+N18+N16+N13+N8</f>
        <v>1564749930</v>
      </c>
      <c r="O122" s="436">
        <f>O100+O98+O75+O62+O51+O34+O30+O7+O9+O10+O11+O12+O14+O15+O17+O19+O21+O22+O23+O24+O25+O26+O27+O29+O68+O93+O106+O117+O109+O102+O72+O59+O38+O28+O20+O18+O16+O13+O8+O114</f>
        <v>1564895422</v>
      </c>
      <c r="P122" s="436">
        <f>P100+P98+P75+P62+P51+P34+P30+P7+P9+P10+P11+P12+P14+P15+P17+P19+P21+P22+P23+P24+P25+P26+P27+P29+P68+P93+P106+P117+P109+P102+P72+P59+P38+P28+P20+P18+P16+P13+P8+P114</f>
        <v>0</v>
      </c>
      <c r="Q122" s="438">
        <f>P122/I122</f>
        <v>0</v>
      </c>
      <c r="R122" s="436">
        <f>R7+R8+R9+R10+R11+R12+R13+R14+R15+R16+R17+R18+R19+R20+R21+R22+R23+R24+R25+R26+R27+R28+R29+R30+R34+R38+R51+R59+R62+R68+R72+R75+R93+R98+R100+R102+R106+R109+R114+R117</f>
        <v>1564895422</v>
      </c>
      <c r="S122" s="439">
        <f>S117+S114+S109+S106+S102+S100+S98+S93+S75+S72+S68+S62+S59+S51+S38+S34+S30</f>
        <v>51042322</v>
      </c>
      <c r="U122" s="441"/>
    </row>
    <row r="123" spans="1:21" x14ac:dyDescent="0.3">
      <c r="A123" s="4"/>
      <c r="B123" s="4"/>
      <c r="C123" s="4"/>
      <c r="D123" s="4"/>
      <c r="E123" s="4"/>
      <c r="F123" s="4"/>
      <c r="G123" s="4"/>
      <c r="H123" s="4"/>
      <c r="I123" s="4"/>
      <c r="J123" s="4"/>
      <c r="K123" s="4"/>
      <c r="M123" s="4"/>
      <c r="O123" s="4"/>
      <c r="P123" s="4"/>
      <c r="Q123" s="4"/>
      <c r="R123" s="4"/>
    </row>
    <row r="124" spans="1:21" x14ac:dyDescent="0.3">
      <c r="A124" s="4"/>
      <c r="B124" s="4"/>
      <c r="C124" s="4"/>
      <c r="D124" s="4"/>
      <c r="E124" s="4"/>
      <c r="F124" s="4"/>
      <c r="G124" s="4"/>
      <c r="H124" s="4"/>
      <c r="I124" s="4"/>
      <c r="J124" s="4"/>
      <c r="K124" s="4"/>
      <c r="L124" s="442"/>
      <c r="M124" s="4"/>
      <c r="N124" s="442"/>
      <c r="O124" s="4"/>
      <c r="P124" s="4"/>
      <c r="Q124" s="4"/>
      <c r="R124" s="4"/>
    </row>
    <row r="125" spans="1:21" x14ac:dyDescent="0.3">
      <c r="L125" s="39"/>
      <c r="N125" s="442"/>
    </row>
    <row r="126" spans="1:21" x14ac:dyDescent="0.3">
      <c r="A126" s="446" t="s">
        <v>148</v>
      </c>
      <c r="B126" s="446"/>
      <c r="C126" s="446" t="s">
        <v>148</v>
      </c>
      <c r="D126" s="446"/>
      <c r="E126" s="446"/>
      <c r="F126" s="446"/>
      <c r="L126" s="39"/>
      <c r="N126" s="442"/>
    </row>
    <row r="127" spans="1:21" x14ac:dyDescent="0.3">
      <c r="L127" s="443"/>
      <c r="N127" s="442"/>
    </row>
    <row r="128" spans="1:21" x14ac:dyDescent="0.3">
      <c r="A128" s="440" t="s">
        <v>144</v>
      </c>
      <c r="C128" s="440" t="s">
        <v>145</v>
      </c>
      <c r="L128" s="2"/>
      <c r="N128" s="444"/>
    </row>
    <row r="129" spans="1:12" x14ac:dyDescent="0.3">
      <c r="A129" s="2" t="s">
        <v>146</v>
      </c>
      <c r="C129" s="2" t="s">
        <v>147</v>
      </c>
      <c r="L129" s="2"/>
    </row>
    <row r="130" spans="1:12" x14ac:dyDescent="0.3">
      <c r="L130" s="2"/>
    </row>
  </sheetData>
  <mergeCells count="4">
    <mergeCell ref="A2:T2"/>
    <mergeCell ref="A3:T3"/>
    <mergeCell ref="A126:B126"/>
    <mergeCell ref="C126:F126"/>
  </mergeCells>
  <pageMargins left="0.70866141732283472" right="0.70866141732283472" top="0.55118110236220474" bottom="0.74803149606299213" header="0.31496062992125984" footer="0.31496062992125984"/>
  <pageSetup paperSize="9" scale="43"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FISCAL</dc:creator>
  <cp:lastModifiedBy>CONTROL FISCAL</cp:lastModifiedBy>
  <dcterms:created xsi:type="dcterms:W3CDTF">2023-01-11T16:59:12Z</dcterms:created>
  <dcterms:modified xsi:type="dcterms:W3CDTF">2023-01-20T22:13:28Z</dcterms:modified>
</cp:coreProperties>
</file>